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534562" sheetId="1" r:id="rId1"/>
  </sheets>
  <definedNames/>
  <calcPr fullCalcOnLoad="1"/>
</workbook>
</file>

<file path=xl/sharedStrings.xml><?xml version="1.0" encoding="utf-8"?>
<sst xmlns="http://schemas.openxmlformats.org/spreadsheetml/2006/main" count="1734" uniqueCount="534">
  <si>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</si>
  <si>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</si>
  <si>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</si>
  <si>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</si>
  <si>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</si>
  <si>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</si>
  <si>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</si>
  <si>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</si>
  <si>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</si>
  <si>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</si>
  <si>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</si>
  <si>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</si>
  <si>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</si>
  <si>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</si>
  <si>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</si>
  <si>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</si>
  <si>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</si>
  <si>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</si>
  <si>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</si>
  <si>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</si>
  <si>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</si>
  <si>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Ballooning</t>
  </si>
  <si>
    <t>Y</t>
  </si>
  <si>
    <t>Katherine Gorge</t>
  </si>
  <si>
    <t>Coyote's Crazy Smart Science Show</t>
  </si>
  <si>
    <t>Kai and Anostin visit Iceland to see how geology, chemistry, physics and even creativity go into volcanology - the study of volcanoes.</t>
  </si>
  <si>
    <t>Volcanoes</t>
  </si>
  <si>
    <t>CANADA</t>
  </si>
  <si>
    <t xml:space="preserve">Aussie Bush Tales </t>
  </si>
  <si>
    <t>The Elder Moort was getting hungry for some Bungarra to eat, he sent the three Aboriginal boys to catch one. They were fooled by the old Bungarra and found a camel that was stuck in a rabbit warren.</t>
  </si>
  <si>
    <t>Go Bungarra Go</t>
  </si>
  <si>
    <t>Waabiny Time</t>
  </si>
  <si>
    <t>Celebrate Nyoongar Culture and learn more about our country with Waabiny Time</t>
  </si>
  <si>
    <t>Little J &amp; Big Cuz</t>
  </si>
  <si>
    <t>Aaron the class mascot is missing... and Little J fears he's lost in the desert.</t>
  </si>
  <si>
    <t>Where's Aaron?</t>
  </si>
  <si>
    <t>Wolf Joe</t>
  </si>
  <si>
    <t>The friends are sure the creature following their boat is a lake monster but after their motor fails and they use their skills to capture it they discover it's the solution to getting them home.</t>
  </si>
  <si>
    <t>Thunderlake Monster</t>
  </si>
  <si>
    <t>Nanny Tuta</t>
  </si>
  <si>
    <t>It is very late and Tuta wants to put all her little friends to sleep. She has a wonderful finger poem that she wants to teach you as well!</t>
  </si>
  <si>
    <t>Going To Sleep</t>
  </si>
  <si>
    <t>UNITED KINGDOM</t>
  </si>
  <si>
    <t>Spartakus And The Sun Beneath The Sea</t>
  </si>
  <si>
    <t>Arkadia is nearby, but our heroes are separated from it by an impassable wall. Left alone, Arkana discovers a door, as well as a huge tuning fork whose vibrations are blocked by a stone.</t>
  </si>
  <si>
    <t>FRANCE</t>
  </si>
  <si>
    <t>Bushwhacked</t>
  </si>
  <si>
    <t>Kayne challenges Kamil to 5 mission in 24 hours in and around Sydney in a frantic race against the clock episode of Bushwhacked!</t>
  </si>
  <si>
    <t>Urban Animals</t>
  </si>
  <si>
    <t>The Magic Canoe</t>
  </si>
  <si>
    <t>At the camp, Max and Tibo have installed a zip line course but Pam is afraid to try it.  In funny adventure she will finally take her courage with both hands to come to help an eaglet.</t>
  </si>
  <si>
    <t>Pam Takes Her Courage In Both Hands</t>
  </si>
  <si>
    <t>.Pam is afraid to grow up. When she meets Cuckoo the snake, she realizes that growing up means growing stronger.</t>
  </si>
  <si>
    <t>Pam And The Snake</t>
  </si>
  <si>
    <t>Motor Sport: Dakar Rally 2023</t>
  </si>
  <si>
    <t>NC</t>
  </si>
  <si>
    <t xml:space="preserve"> </t>
  </si>
  <si>
    <t>SAUDI ARABIA</t>
  </si>
  <si>
    <t>Rugby League 2022: Koori Knockout</t>
  </si>
  <si>
    <t>Relive all the magic of the 50th edition of the Koori Knockout - an unforgettable gathering of sport and culture.</t>
  </si>
  <si>
    <t>Mens Semi Final 1 - Wac V Dunghutti</t>
  </si>
  <si>
    <t xml:space="preserve">Over The Black Dot </t>
  </si>
  <si>
    <t>A weekly off-the-cuff footy chat with Rugby League great Dean Widders and Timana Tahu with regular recurring guest Bo De La Cruz. They discuss everything from the grass roots all the way to the NRL.</t>
  </si>
  <si>
    <t>First Nations Indigenous Football Cup</t>
  </si>
  <si>
    <t>Catch all the action from the 2022 First Nations Indigenous Football Cup.</t>
  </si>
  <si>
    <t>Men's Rd 4 - SA All-Stars V V QLD Balla Boys</t>
  </si>
  <si>
    <t>Rugby Union 2022: Ella 7s</t>
  </si>
  <si>
    <t>Rugby 7s at its grassroots best played in the Ella spirit.</t>
  </si>
  <si>
    <t>Afl 2022: Ntfl Women's Under 18s</t>
  </si>
  <si>
    <t>All the action from the NTFL Women's Under 18s 2022 season.</t>
  </si>
  <si>
    <t>Afl 2022: Ntfl Men's Under 18s</t>
  </si>
  <si>
    <t>All the action from the NTFL Men's Under 18s 2022 season.</t>
  </si>
  <si>
    <t>Round 15 - Palmerston Vs St Marys</t>
  </si>
  <si>
    <t>Bamay</t>
  </si>
  <si>
    <t>A slow TV showcase of the stunning landscapes found in Ngarrindjeri Country.</t>
  </si>
  <si>
    <t>Ngarrindjeri Country</t>
  </si>
  <si>
    <t>Going Native</t>
  </si>
  <si>
    <t>After exploring Colorado's Mesa Verde National Park's 800-year-old Pueblo cave dwellings, Drew reveals how cutting-edge indigenous architects are drawing lessons, designs, from their tribal past.</t>
  </si>
  <si>
    <t>Going Architecture</t>
  </si>
  <si>
    <t>Nitv News Update 2023</t>
  </si>
  <si>
    <t>The latest news from the oldest living culture, Join Natalie Ahmat and the team of NITV journalists for stories from an Indigenous perspective.</t>
  </si>
  <si>
    <t>Wild New Zealand</t>
  </si>
  <si>
    <t xml:space="preserve">a w </t>
  </si>
  <si>
    <t>Told through the experiences of its native species - in particular, a charismatic and peculiar giant, flightless parrot - this is the moving story of the changing fortunes of New Zealand's wildlife.</t>
  </si>
  <si>
    <t>New Arrivals</t>
  </si>
  <si>
    <t>Sweet Black Film: The Birth Of A Black Hero 1</t>
  </si>
  <si>
    <t>Sweet Black Film: The Birth Of A Black Hero</t>
  </si>
  <si>
    <t>White Riot</t>
  </si>
  <si>
    <t>MA</t>
  </si>
  <si>
    <t xml:space="preserve">l </t>
  </si>
  <si>
    <t>Limbo</t>
  </si>
  <si>
    <t>M</t>
  </si>
  <si>
    <t xml:space="preserve">a l </t>
  </si>
  <si>
    <t>This offbeat cross-cultural satire follows a group of refugees stuck on a remote fictional Scottish island awaiting asylum status. The four men attempt to reconcile their hardships and hopes.</t>
  </si>
  <si>
    <t>Kungka Kunpu</t>
  </si>
  <si>
    <t>Our film is called Kungka Kunpu, which means Strong Women! We want to show a strong, positive message about life in a remote Indigenous community.</t>
  </si>
  <si>
    <t>Alice Dunes</t>
  </si>
  <si>
    <t>Arnhern Land</t>
  </si>
  <si>
    <t>We head to Blackfoot Territory on the prairies where the Science Questers learn about the Buffalo Treaty, the restoration of Buffalo and how important to Buffalo are to the eco-balance of the prairie.</t>
  </si>
  <si>
    <t>Buffalo</t>
  </si>
  <si>
    <t>The Aboriginal children come across a honey ants nest and eat the ants and the honey nectar went all over their faces. A white dingo puppy follows them to lick the nectar off their lips.</t>
  </si>
  <si>
    <t>Waa Whoo A White Dingo</t>
  </si>
  <si>
    <t>Little J is convinced there's a real live monster in the backyard.</t>
  </si>
  <si>
    <t>Old Monster Dog</t>
  </si>
  <si>
    <t>Important packages must be delivered by the friends but Joe can't run and jump through the forest as well as Nina and Buddy and feels useless until Kookum helps him realize that his special skill.</t>
  </si>
  <si>
    <t>Package Run</t>
  </si>
  <si>
    <t>The letter F for the Fox has disappeared! But no worries - it turns out Fennec has barrowd it as it is also the first letter of his name. Do you know the first letter of your name?</t>
  </si>
  <si>
    <t>Alphabet</t>
  </si>
  <si>
    <t>Old Doctor Test, in his laboratory, tries unsuccessfully to bring back his fiance, who disappeared thirty years ago during an experiment. Suddenly, he sees the face of Arkana, lookalike of his beloved</t>
  </si>
  <si>
    <t>Doctor Test</t>
  </si>
  <si>
    <t>Bungy jumping from high above the rainforest to plunging deep within, Kayne comes face to face with an ill tempered whistling tarantula in this episode of Bushwhacked about facing your fears!</t>
  </si>
  <si>
    <t>Tarantula</t>
  </si>
  <si>
    <t>Julie is careless in leaving a paper bag lying around in the forest. When she meets a careless camper, she realizes that even a small bag can have serious consequences.</t>
  </si>
  <si>
    <t>Fire And Water</t>
  </si>
  <si>
    <t>Nico is really horrified at the idea of cleaning toilets. It's in the funny adventure, by meeting a dung beetle, that he will understand that there is no such thing as a thankless job.</t>
  </si>
  <si>
    <t>Nico And The Dung Beetle</t>
  </si>
  <si>
    <t xml:space="preserve">Lost Diamonds </t>
  </si>
  <si>
    <t xml:space="preserve">a q </t>
  </si>
  <si>
    <t>Action man, Phil Breslin, ventures on a mysterious journey to unlock the forgotten secrets of the Dutch Dakota and its fortune of Lost Diamonds.</t>
  </si>
  <si>
    <t>Lost Diamonds</t>
  </si>
  <si>
    <t xml:space="preserve">Pacific Lockdown: Sea Of Resilience </t>
  </si>
  <si>
    <t xml:space="preserve">a </t>
  </si>
  <si>
    <t>The Pacific's response to the Covid-19 pandemic has been one of self-reliance and resilience: turning to its communities and churches, its lands and seas.</t>
  </si>
  <si>
    <t>Pacific Lockdown: Sea Of Resilience</t>
  </si>
  <si>
    <t>Shortland Street</t>
  </si>
  <si>
    <t xml:space="preserve">a v </t>
  </si>
  <si>
    <t>A worried Cece, Madonna and Rahu try to help Desi, who is now openly drinking, but Desi doesn't see the point in being sober anymore if Damo is dying.</t>
  </si>
  <si>
    <t>Shortland Street Series 4 2022 Ep 195</t>
  </si>
  <si>
    <t>NEW ZEALAND</t>
  </si>
  <si>
    <t>The Cook Up With Adam Liaw</t>
  </si>
  <si>
    <t>Former Bachelorette Brooke Blurton and satirist Mark Humphries join Adam in The Cook Up Kitchen to share their best dishes for when you're travelling.</t>
  </si>
  <si>
    <t>Food On Tour</t>
  </si>
  <si>
    <t>Molly Of Denali</t>
  </si>
  <si>
    <t>Molly helps Grandpa Nat fix the broken fish wheel; Molly learns that her dad competed in the Native Youth Olympics.</t>
  </si>
  <si>
    <t>King Run / Native Youth Olympics</t>
  </si>
  <si>
    <t>USA</t>
  </si>
  <si>
    <t>Bogged</t>
  </si>
  <si>
    <t>The Ngurin River runs to the coast but is often dry. On a rare rainy day, the Red Dirt Riders want to see how much water is in the dam.</t>
  </si>
  <si>
    <t>Aussie Bush Tales</t>
  </si>
  <si>
    <t>The children go down to the Paperbark Billabong hoping to see the strange creature which the Elder Moort tells them lives in the water. Moort describes the noise made by the creature as 'Baoloo-oo'.</t>
  </si>
  <si>
    <t>Billabong Baoloo-Oo</t>
  </si>
  <si>
    <t xml:space="preserve">Seven Sacred Laws </t>
  </si>
  <si>
    <t>A large and imposing creature similar to Bigfoot, the Sabe, appears to teach the boy about the Law of Honesty.</t>
  </si>
  <si>
    <t>Sabe (Honesty)</t>
  </si>
  <si>
    <t>Barrumbi Kids</t>
  </si>
  <si>
    <t>When Tomias gets offered a place in a Melbourne Boarding School, he doesn't know how to tell Dahlia, deciding instead to hide it from her, whilst the kids band together to free the town chickens.</t>
  </si>
  <si>
    <t>Free Range</t>
  </si>
  <si>
    <t>The Athenian orator Demosthenes seems to know the way to Arkadia. But Maxagaze, who wants to learn public speaking in hopes of winning the next pirate elections, needs his services.</t>
  </si>
  <si>
    <t xml:space="preserve">Our Stories </t>
  </si>
  <si>
    <t>The moment you step onto the grounds of Dunwich State School on North Stradbroke Island, you realise there's something special happening here.</t>
  </si>
  <si>
    <t>Dunwich</t>
  </si>
  <si>
    <t>The track from Oodnadatta to Marree is old, really old. It predates the Silk Road by about 50,000 years and was a traditional trade route for the Arabana people for over a thousand generations.</t>
  </si>
  <si>
    <t>APTN National News</t>
  </si>
  <si>
    <t>News week in review from Canada's Indigenous broadcaster APTN.</t>
  </si>
  <si>
    <t>Aptn National News Weekend Edition Series 01 158</t>
  </si>
  <si>
    <t>Slow TV is back on NITV with more beautiful Bamay, celebrating stunning landscapes of Countries across Australia. Sit back and relax with the healing powers of Country.</t>
  </si>
  <si>
    <t>Jaru Country - Bungle Bungles WA Part 2</t>
  </si>
  <si>
    <t>Nitv News Update 2023 Ep 120</t>
  </si>
  <si>
    <t>Arctic Secrets</t>
  </si>
  <si>
    <t>Over millennia, the Arctic's inhabitants have evolved to survive in a challenging but stable and predictable world. Now, they must rapidly adapt to a new and constantly changing environment.</t>
  </si>
  <si>
    <t>Land Of Extremes</t>
  </si>
  <si>
    <t xml:space="preserve">Every Family Has A Secret </t>
  </si>
  <si>
    <t>Sydney woman Li Ying Andrews searches for her lost past. Abandoned by an Uncle at an acrobatic school in Taiwan when she was just a small child, Li Ying grew up never even knowing her real name.</t>
  </si>
  <si>
    <t>Li Ying Andrews &amp; Marie-Anne Keeffe</t>
  </si>
  <si>
    <t>Living Black</t>
  </si>
  <si>
    <t>Greens Senator Dorinda Cox has fought for her community for as long as she can remember. Karla Grant travelled to Canberra to hear why Senator Cox wants to see a successful Voice to Parliament.</t>
  </si>
  <si>
    <t>Dorinda Cox -  Fighting For Our Voice</t>
  </si>
  <si>
    <t>Zappa</t>
  </si>
  <si>
    <t xml:space="preserve">s </t>
  </si>
  <si>
    <t>An in-depth exploration of Frank Zappa's private life and his rich, often controversial musical career; featuring unfettered access to the Zappa vault and a deep cache of archival footage.</t>
  </si>
  <si>
    <t>Outback Lockdown</t>
  </si>
  <si>
    <t>As the weeks roll on, it doesn't get any easier. Their stay in the outback is set to last much longer than originally planned, so Ky and Calem make an emergency dash to the nearest town for supplies.</t>
  </si>
  <si>
    <t>Risking It And Roughing It</t>
  </si>
  <si>
    <t>Todd River</t>
  </si>
  <si>
    <t>Kakadu</t>
  </si>
  <si>
    <t>Isa asks us to consider how we can live in the city and still have traditional plants and medicines and our Knowledge Holders show us how!</t>
  </si>
  <si>
    <t>Cityfood</t>
  </si>
  <si>
    <t>One fresh misty morning a young Aboriginal boy went running through the bush, he kicked his big toe on a rock hopping around on one foot he put his throbbing toe into the river.</t>
  </si>
  <si>
    <t>Ouch! My Golden Toe</t>
  </si>
  <si>
    <t>Can Big Cuz face dancing in front of the school, and will Little J ever see his caterpillar again?</t>
  </si>
  <si>
    <t>Transformation</t>
  </si>
  <si>
    <t>Joe's concerned that a lacrosse game against a new opponent is one his team will lose so he fakes an illness but when Smudge gets into trouble Joe realizes he must tell the truth and lead the rescue.</t>
  </si>
  <si>
    <t>Big Game, The</t>
  </si>
  <si>
    <t>Do you know how the clock is ticking... Tik-tok, tik-tok. Tuta has a wonderfull song about a clock - sing along!</t>
  </si>
  <si>
    <t>Clock</t>
  </si>
  <si>
    <t>After a final confrontation with the lake pirates, our heroes finally reach Arkadia. But isn't it too late?</t>
  </si>
  <si>
    <t>Secret Of Orichaleque</t>
  </si>
  <si>
    <t>Kayne is challenged to take a snap of a unique manta ray as tense moments at sea lead to a thrilling climax in this episode of Bushwhacked as we search the ocean to help a graceful species in need.</t>
  </si>
  <si>
    <t>Manta</t>
  </si>
  <si>
    <t>Being a goalie causes Pam stress. During a treasure hunt, Pam will realize that there is no point in taking all the pressure on her shoulders.</t>
  </si>
  <si>
    <t>Julie uses her strength to take an object she covets. In a funny adventure, she will become aware that it is not at all pleasant to take something by force.</t>
  </si>
  <si>
    <t>Julie And Mimi The Ant</t>
  </si>
  <si>
    <t>Living By The Stars</t>
  </si>
  <si>
    <t>Our ancestors knew how to interpret the signs of the stars by observing each star of Matariki. A star's haziness, brightness or clarity are all signs, telling us what to expect in the year ahead.</t>
  </si>
  <si>
    <t>Nga Hua O Te Tau</t>
  </si>
  <si>
    <t>In The Zone</t>
  </si>
  <si>
    <t>As a Black man growing up in westside Chicago, Terrance Wallace has lived and breathed racial inequalities since birth. He has dedicated his life to changing the narrative, starting at the grassroots.</t>
  </si>
  <si>
    <t>Good Fire Bad Fire</t>
  </si>
  <si>
    <t>Associate Professor Owen Price, Professor Jason Sharples and PhD candidate/Assoc Lecturer Vanessa Cavanagh discuss the conditions that contributed to the extreme Black Summer bushfires.</t>
  </si>
  <si>
    <t xml:space="preserve">a s </t>
  </si>
  <si>
    <t>Dawn is confused when Jack rejects her defence of him to Raj - but this is forgotten when they hear Damo is awake..</t>
  </si>
  <si>
    <t>Shortland Street Series 4 2022 Ep 196</t>
  </si>
  <si>
    <t>One of the youngest head chefs in Australia, Luci Khan, and food writer and presenter Sofia Levin, join Adam in The Cook Up Kitchen to make some delicious dishes from their travels.</t>
  </si>
  <si>
    <t>Dish From My Travels</t>
  </si>
  <si>
    <t>Sleepover time! When a blizzard hits Qyah Molly has to spend the night at Tooey's house.</t>
  </si>
  <si>
    <t>Operation Sleepover / Beneath The Surface</t>
  </si>
  <si>
    <t>Harding Dam</t>
  </si>
  <si>
    <t>Trying for the dam again, the Red Dirt Riders set off on country tracks to reach their destination.</t>
  </si>
  <si>
    <t>Elder Moort goes fishing and is keen to show the children what an experienced hunter he is. He spots a long neck turtle in the swamp and positions himself on a log only to feel it move beneath him.</t>
  </si>
  <si>
    <t>Crocodile In A Swamp</t>
  </si>
  <si>
    <t>A Beaver scurries up to the boy from behind a fallen tree to provide the Law of Wisdom.</t>
  </si>
  <si>
    <t>Beaver (Wisdom)</t>
  </si>
  <si>
    <t>Tomias and Dahlia's friendship is in tatters but can a trip to a special place heal both them and country?</t>
  </si>
  <si>
    <t>Barrumbi</t>
  </si>
  <si>
    <t>The slave Tada was charged with carrying the sacred insignia of his office to the King of Benin. If he accomplishes this assignment, he will be finally a man free.</t>
  </si>
  <si>
    <t>Tada And The Royal Insignia</t>
  </si>
  <si>
    <t>Joel Brown, a Gunditjmara man, is heading home. He'll meet family, friends, see Country, and learn about family and his people's history.</t>
  </si>
  <si>
    <t>Coming Home</t>
  </si>
  <si>
    <t>Our Stories</t>
  </si>
  <si>
    <t>This is the story of Aunty June Murray who grew up in a mission, worked as a domestic servant and helped her community. In 2019 at 91 years of age, she was awarded the Order of Australia.</t>
  </si>
  <si>
    <t>Aunty June Murray</t>
  </si>
  <si>
    <t>Indian Country Today</t>
  </si>
  <si>
    <t xml:space="preserve">Native American News </t>
  </si>
  <si>
    <t>Noongar Country - The Pinnacles WA Part 1</t>
  </si>
  <si>
    <t>Devon Island is the largest uninhabited island in the world. It's so remote and forbidding that when scientists wanted to simulate living conditions on Mars, they chose Devon.</t>
  </si>
  <si>
    <t>Devon Island: Land Of Ice</t>
  </si>
  <si>
    <t>The Point: Referendum Road Trip</t>
  </si>
  <si>
    <t>NITV's The Point: Referendum Road Trip with Narelda Jacobs and John Paul Janke, brings you First Nations perspectives in the lead up to the vote on an Indigenous Voice to Parliament.</t>
  </si>
  <si>
    <t>Insidious</t>
  </si>
  <si>
    <t xml:space="preserve">h l v </t>
  </si>
  <si>
    <t>Josh and Renai move to a new house, seeking a fresh start. However, when their son, Dalton, mysteriously falls into a coma, paranormal events start occurring in the house.</t>
  </si>
  <si>
    <t>Hunting Aotearoa Series 14 Ep 3</t>
  </si>
  <si>
    <t>Working out of Nelson, Paul has access to many forestry locations culling animals that pose a threat to forestry and native trees.</t>
  </si>
  <si>
    <t>Nelson</t>
  </si>
  <si>
    <t xml:space="preserve">Lycett And Wallis </t>
  </si>
  <si>
    <t>Convict artist Joseph Lycett and his patron Newcastle Commandant Captain James Wallis started an art revolution that resulted in the preservation of vast amounts of Aboriginal Cultural Knowledge.</t>
  </si>
  <si>
    <t>Lycett And Wallis</t>
  </si>
  <si>
    <t>Ooraminna</t>
  </si>
  <si>
    <t>Mataranka</t>
  </si>
  <si>
    <t>Isa asks why Animal habitats are important and what we can learn from animals and how to be grateful for the food, shelter, knowledge and medicines our animal relatives provide.</t>
  </si>
  <si>
    <t>Animals</t>
  </si>
  <si>
    <t>The children walk among the termite mounds, they notice ants all over the ground, they wanted to catch an echidna for a stew. Then they heard a strange voice coming from the billabong.</t>
  </si>
  <si>
    <t>Run Echidna Run</t>
  </si>
  <si>
    <t>Little J knows there's something that scares him but he's even more scared of being found out.</t>
  </si>
  <si>
    <t>Nothing Scares Me</t>
  </si>
  <si>
    <t>When Chief Madwe runs out of jam, Buddy and the kids decide to pick fresh blueberries for him to make more jam.</t>
  </si>
  <si>
    <t>Do you know that Nanny Tuta really likes pancakes? Today Tuta will make a pancake dough and the Fox will help her. But where is the big spoon?</t>
  </si>
  <si>
    <t>Pancakes</t>
  </si>
  <si>
    <t xml:space="preserve">Spartakus And The Sun Beneath The Sea </t>
  </si>
  <si>
    <t>Arkana, Spartakus, Bob and Rebecca are back in Arkadia, because a mystery remains: who are the prisoners of lost time, and how are they to be freed?</t>
  </si>
  <si>
    <t>Prophecy Of The Autracite</t>
  </si>
  <si>
    <t>Kamil challenges Kayne to snaffle an egg from beneath a roosting emu using traditional Wiradjuri methods in one of Bushwhacked's strangest missions yet!</t>
  </si>
  <si>
    <t>Emu</t>
  </si>
  <si>
    <t>Nico doesn't think it's so bad to ignore the instructions he receives. In adventure, he worries when Pam doesn't respect the instructions and isn't at the meeting point at the agreed time.</t>
  </si>
  <si>
    <t>Nico Is Worried</t>
  </si>
  <si>
    <t>Pam has fun with Amak, a puppy who wants to dig a tunnel under the snow but Pam objects, it could be dangerous. Amak makes Pam promise to keep her tunnel a secret.</t>
  </si>
  <si>
    <t>Throughout the ancient world, the Pleiades (Matariki) was imbedded into the beliefs and traditions of many indigenous peoples.</t>
  </si>
  <si>
    <t>Matariki I Te Ao O Uki</t>
  </si>
  <si>
    <t>Elements</t>
  </si>
  <si>
    <t>In Far North Queensland, Australia, Fire helps keep the Yalanji People strongly connected to their country and traditions.</t>
  </si>
  <si>
    <t>Fire - Yalanji Fire</t>
  </si>
  <si>
    <t>Artie: Our Tribute To A Legend</t>
  </si>
  <si>
    <t>We remember and celebrate the life and achievements of the late great Arthur Beetson. Hosted by Brad Cooke and Mark Beetson.</t>
  </si>
  <si>
    <t xml:space="preserve">a d s </t>
  </si>
  <si>
    <t>Monique is still dismayed that Marty can't remember proposing to her and decides to re-create the exact circumstances to jog his memory - by getting him high.</t>
  </si>
  <si>
    <t>Adam, Paralympian Gold Medallist Ellie Cole and Head Chef of Arthur's in Surry Hills, Tristan Rosier, are brightening up your Monday to Fridays by cooking their go-to weeknight dinners.</t>
  </si>
  <si>
    <t>Go To Weeknight Dinner</t>
  </si>
  <si>
    <t>Froggy of Denali Molly and Tooey find a frog, and Molly decides to keep it as a pet... until she realizes that frogs are more high maintenance than she thought.</t>
  </si>
  <si>
    <t>Froggy Of Denali / Molly Mabray And The Mystery Stones</t>
  </si>
  <si>
    <t xml:space="preserve"> Red Dirt Riders</t>
  </si>
  <si>
    <t>The Pilbara's first traffic jam forms during riding practice before a trip to the marsh. Living proof of the dangers of riding on country.</t>
  </si>
  <si>
    <t>Marsh, The</t>
  </si>
  <si>
    <t>Elder Moort spots an eagle flying over camp and decides he would like it for a pet. Moort calls the children to catch it for him. Later Moort is startled to see Boya in the sky holding onto a rope.</t>
  </si>
  <si>
    <t>Flight Of An Eagle</t>
  </si>
  <si>
    <t>The boy is startled as a Timber Wolf steps out of the shadow to explain the Law of Humility.</t>
  </si>
  <si>
    <t>Wolf (Humility)</t>
  </si>
  <si>
    <t>After ditching school, best friends Tomias and Dahlia have no choice but to fight fire with fire.</t>
  </si>
  <si>
    <t>At the edge of the ice layer of Icelandis there may be a door leading to Arkadia. If you reach it, you have to overcome many dangers, solve many puzzles, and dare to face  the terrible Arakoee.</t>
  </si>
  <si>
    <t>A company plans to develop land around the former Deebing Creek Mission and cemetery, causing upset amongst the traditional owners who protest against the company to save their land.</t>
  </si>
  <si>
    <t>Deebing Creek</t>
  </si>
  <si>
    <t>The Yapas, more than teammates, it's a sisterhood. Coming together through sport and culture, they aim to win both on and off the field.</t>
  </si>
  <si>
    <t>Yapas, The</t>
  </si>
  <si>
    <t>Te Ao with Moana</t>
  </si>
  <si>
    <t>A weekly current affairs program that examines New Zealand and international stories through a Maori lens. From Maori Television, Auckland, NZ, in English.</t>
  </si>
  <si>
    <t>A slow TV showcase of the stunning landscapes found in Larrakia and Wulwulam Country.</t>
  </si>
  <si>
    <t>Larrakia &amp; Wulwulam Country</t>
  </si>
  <si>
    <t>A slow TV showcase of the stunning landscapes found in Arrernte Country.</t>
  </si>
  <si>
    <t>Arrernte Country</t>
  </si>
  <si>
    <t>The Western Arctic's mammoth Mackenzie Delta is the second largest in North America after the Mississippi. It is a biological transition zone - from the boreal forest to the ever frozen tundra.</t>
  </si>
  <si>
    <t>Delta Discoveries</t>
  </si>
  <si>
    <t>High Arctic Haulers</t>
  </si>
  <si>
    <t>Canada's northernmost settlement - Grise Fiord worries the winter freeze will block the Sealift's arrival this summer.</t>
  </si>
  <si>
    <t>To Thrive Up Here</t>
  </si>
  <si>
    <t>Yokayi Footy</t>
  </si>
  <si>
    <t>Yokayi is Victory! AFL is back. Yokayi Footy returns with more deadly AFL action, interviews, and analysis. Hosted by Megan Waters and Andrew Krakouer.</t>
  </si>
  <si>
    <t>Benji</t>
  </si>
  <si>
    <t xml:space="preserve">a d </t>
  </si>
  <si>
    <t>In 1984, Ben Wilson was a symbol of everything promising about Chicago: a beloved, sweet-natured youngster from the city's fabled South Side, and America's most talented basketball prospect.</t>
  </si>
  <si>
    <t>The Land We're On With Penelope Towney</t>
  </si>
  <si>
    <t>In this short film, Penelope Towney performs an Acknowledgement of Country for the Dharawal and Yuin Nations. Penelope then speaks about performing Welcomes to Country and Acknowledgements of Country.</t>
  </si>
  <si>
    <t>Lagau Danalaig - An Island Life</t>
  </si>
  <si>
    <t>With an idyllic island lifestyle as the backdrop, we find out what makes Badu unique through the stories of the people as expressed in their art and culture.</t>
  </si>
  <si>
    <t>Hermannsburg</t>
  </si>
  <si>
    <t>Palm Valley</t>
  </si>
  <si>
    <t>Isa asks, 'What is your favourite game?' and our Science Questers take a look at how to design your own video game.</t>
  </si>
  <si>
    <t>Video Games</t>
  </si>
  <si>
    <t>Elder Moort wanted goats milk to drink, he sent the boys into the gorges looking for a herd of goats. They brought back a billy goat. Elder Moort yelled out to the boys - 'This is not a milking goat!'</t>
  </si>
  <si>
    <t>Desert Billy Goats</t>
  </si>
  <si>
    <t>Big Cuz and Little J must put aside their differences to outwit a territorial magpie.</t>
  </si>
  <si>
    <t>Territories</t>
  </si>
  <si>
    <t>Nina decides to make a crow her pet, she and her friends build it a fancy bird house with wire over the windows but then must rescue it from a calamity created by trying to keep a wild bird cooped up.</t>
  </si>
  <si>
    <t>As The Crow Flies</t>
  </si>
  <si>
    <t>The Fox is coming to visit Nanny Tuta and she is setting a beautiful table. Help Tuta to find her missing cup!</t>
  </si>
  <si>
    <t>Set A Table</t>
  </si>
  <si>
    <t>A giant chessboard on which you play your life against creatures from all strata: here is the challenge that the pirates must meet.</t>
  </si>
  <si>
    <t>Kayne and Kamil are on a soaring mission from Perth to Lorna Glen deep in the Western Australia desert, where Kayne must follow and observe the movements of a Wedge-Tailed Eagle.</t>
  </si>
  <si>
    <t>Wedge Tailed Eagle</t>
  </si>
  <si>
    <t>Julie falls on her butt and gets angry when others laugh nicely. On an adventure, she meets a young lynx who comically runs into a tree. Julie laughs and he gets angry.</t>
  </si>
  <si>
    <t>Laughing With Julie</t>
  </si>
  <si>
    <t>Nico will be confronted by Victor who just like him doesn't like to lose. When Victor's behavior leads to a major consequence, Nico will understand how unpleasant his reactions can be.</t>
  </si>
  <si>
    <t>Nico Doesn't Like To Lose</t>
  </si>
  <si>
    <t>Matariki was among a select group of stars that were observed by early navigators when travelling throughout the islands of Polynesia.</t>
  </si>
  <si>
    <t>Matariki Me Te Moana-Nui-A-Kiwa</t>
  </si>
  <si>
    <t>Niminjarra</t>
  </si>
  <si>
    <t>'Niminjarra' is a story owned by Warnman people of the Great Sandy Desert in WA. Two young men decided not to go to a higher Law ceremony and turned themselves into snakes.</t>
  </si>
  <si>
    <t>My Life As I Live It</t>
  </si>
  <si>
    <t>An update on the film "My Survival As An Aboriginal", made in 1978. It shows how life has changed for the Aboriginal community of Brewarrina, far north west NSW.</t>
  </si>
  <si>
    <t>Madonna is excited when Marc suggest they trip to Sydney together, and even invites Joy, but a jealous Vili, who's spiralling after Viv's rejection, plants seeds of doubt.</t>
  </si>
  <si>
    <t>Journalist Mahnaz Angury and Head Chef Danielle Alvarez join Adam in The Cook Up Kitchen to create three delicious dishes using the most versatile of fruit groups - citrus.</t>
  </si>
  <si>
    <t>Citrus</t>
  </si>
  <si>
    <t>Auntie Midge loves to MC Spring Carnival, but a hurt hip takes her out of commission. Tooey's finally outgrown and ugly hand-me-down Christmas sweater knit by his Grandma Elizabeth.</t>
  </si>
  <si>
    <t>Spring Carnival / Tooey's Hole-I-Day Sweater</t>
  </si>
  <si>
    <t>Red Dirt Riders</t>
  </si>
  <si>
    <t>Near a ghost town on the coast, a famous red dog is resting in peace after an adventurous life. To visit his memorial the Red Dirt Riders must brave the Ngurin River crossing.</t>
  </si>
  <si>
    <t>Bajinhurrba</t>
  </si>
  <si>
    <t>The children have never heard of a Bunyip. They are told by Elder Moort if they go near the ghostly bush they may see one. They follow Moort's advice to stay in a cave overnight to see for themselves.</t>
  </si>
  <si>
    <t>Myth Of The Bunyip</t>
  </si>
  <si>
    <t>A beautiful traditional song draws the boy to a special encounter with a Turtle, who helps him understand the importance of the Law of Truth.</t>
  </si>
  <si>
    <t>Turtle (Truth)</t>
  </si>
  <si>
    <t>Three's a crowd when Gordon, the new kid in town, comes between Tomias and Dahlia.</t>
  </si>
  <si>
    <t>Gordons Boat</t>
  </si>
  <si>
    <t>Convinced that Arkadia is nearby and that he has no place in the city, Spartakus makes his farewell. No sooner has he left our heroes than the pirates appear and take them prisoner.</t>
  </si>
  <si>
    <t xml:space="preserve">Our Stories 2020 </t>
  </si>
  <si>
    <t>Travelling nurse Aunty Faith Thomas retells her amazing life story as an Australian cricketer whose trailblazing achievements are widely unknown and sadly unheralded.</t>
  </si>
  <si>
    <t>Before Her Time</t>
  </si>
  <si>
    <t>Jesse Simpson and Lydia Ozies are two young adventure bloggers who search to find the 'old ways' on how to survive on Country.</t>
  </si>
  <si>
    <t>On My Father's Country</t>
  </si>
  <si>
    <t>The 77 Percent</t>
  </si>
  <si>
    <t>Africa is home to a large number of youth as they constitute 77 per cent of the continent's population. A few ambitious youngsters come together to share their vision for the continent's future.</t>
  </si>
  <si>
    <t>GERMANY</t>
  </si>
  <si>
    <t>Noongar Country - The Pinnacles WA Part 2</t>
  </si>
  <si>
    <t>From the Torres Straits to Tasmania and everywhere in between - Bamay is a slow TV showcase of Australia's most stunning landscapes. NITV pays tribute to that which gives us life: Country.</t>
  </si>
  <si>
    <t>Nunavik, meaning 'Great Land', is bigger than California. It is a pristine wilderness of water, forest, and tundra, and home to the Inuit of Northern Quebec.</t>
  </si>
  <si>
    <t>Fall On The Tundra</t>
  </si>
  <si>
    <t xml:space="preserve">Going Places With Ernie Dingo </t>
  </si>
  <si>
    <t>Ernie lands in the rugged North West Coast of Tasmania and meets a steam train driver, explores the Macquarie Harbour with a skipper, and visits thousand year old Huon Pines with a conservationist.</t>
  </si>
  <si>
    <t>Strahan</t>
  </si>
  <si>
    <t>The First Inventors</t>
  </si>
  <si>
    <t>Vast communication networks, trade superhighways, and sophisticated kinship systems. How First Nations people built an extraordinarily connected society on this enormous, often inhospitable continent.</t>
  </si>
  <si>
    <t>Bran Nue Dae</t>
  </si>
  <si>
    <t xml:space="preserve">l s v </t>
  </si>
  <si>
    <t>1965, a young man is filled with the life of the idyllic old pearling port Broome - fishing, hanging out with his mates and his girl. However his mother returns him to the religious mission shortly.</t>
  </si>
  <si>
    <t xml:space="preserve">Moko </t>
  </si>
  <si>
    <t>The modern revival of moko - the conscious decision by different groups to bring this taonga back.</t>
  </si>
  <si>
    <t>Modern Revival</t>
  </si>
  <si>
    <t>Songlines on Screen</t>
  </si>
  <si>
    <t>After years of haunting silence, Tom returns to his grandmother's country, seeking the permission of Lawmen to learn Dhambul, the Morning Star ceremony.</t>
  </si>
  <si>
    <t>Finding Mawiranga</t>
  </si>
  <si>
    <t>Anzac Hill</t>
  </si>
  <si>
    <t>Maningrida</t>
  </si>
  <si>
    <t>Isa introduces us to the world of virtual reality and our Science Questers hang out with Indigenous artists developing their own virtual reality!</t>
  </si>
  <si>
    <t>The children go down to the river to catch some mud crabs for dinner. Boya rescues a Joey kangaroo and makes a new friend. All their hard work is wasted as the mud crabs all get away except for one.</t>
  </si>
  <si>
    <t>Boya's Pet Mud Crab</t>
  </si>
  <si>
    <t>Waabiny Time Series 2 Ep 8</t>
  </si>
  <si>
    <t>Fascinated by an owl in the backyard, Little J turns nocturnal with disastrous results.</t>
  </si>
  <si>
    <t>Night Owl &amp; Morning Maggie</t>
  </si>
  <si>
    <t>When the friends gather for a sleep-over, Nina is anxious about being away from her mom until she reveals her fear to the others.</t>
  </si>
  <si>
    <t>Braver Together</t>
  </si>
  <si>
    <t xml:space="preserve">Nanny Tuta </t>
  </si>
  <si>
    <t>The day has come when our friend Fennec is flying back home to Africa, so Tuta helps him packing for his travel. How does the Fox feel about it?</t>
  </si>
  <si>
    <t>Packing</t>
  </si>
  <si>
    <t>The lord and poet Cyrano believes that Arkana is the Roxane that he awaits for.</t>
  </si>
  <si>
    <t>Cyrano</t>
  </si>
  <si>
    <t>Bushwhacked's intrepid hosts are on a mission to the Bullo River in the Northern Territory to explore a potentially new distinct crocodile species - the Freshwater Pygmy Crocodile.</t>
  </si>
  <si>
    <t>Pygmy Crocs</t>
  </si>
  <si>
    <t>The children have to build shelters with whatever they have at hand. Pam, who thinks she is slow, finishes before Julie and Nico who think they are the fastest!</t>
  </si>
  <si>
    <t>Julie confuses wants with needs. When she wants something, she says 'she needs it'. The Cocasse adventure will help her make the distinction between the two.</t>
  </si>
  <si>
    <t>Julie's Whims</t>
  </si>
  <si>
    <t>During the time of our ancestors, approximately 200 waka landed on the shores of Aotearoa, New Zealand.</t>
  </si>
  <si>
    <t>Matariki Me Te Whakatere Waka</t>
  </si>
  <si>
    <t>Ganbu Gulin: One Mob</t>
  </si>
  <si>
    <t>Stripped of their right to hold citizenship ceremonies, the Darebin community Aboriginal community and the Council created a new day to celebrate living together.</t>
  </si>
  <si>
    <t>Dawn has compassion for a patient, Joe, who has been hit by a car in the storm. Joe reveals he's estranged from his wife but Detective Kelly hints that Joe may have intended to hurt himself.</t>
  </si>
  <si>
    <t>Singer songwriter Emma Donovan and chef at Pipit Restaurant, Ben Devlin, join Adam in The Cook Up Kitchen making stupendous stews.</t>
  </si>
  <si>
    <t>Stupendous Stews</t>
  </si>
  <si>
    <t>When a family of beavers builds a damn and accidentally diverts water into Trini's garden, the kids must devise a way to redirect the stream before Trini's strawberries are ruined.</t>
  </si>
  <si>
    <t>Busy Beavers / The Night Watchers</t>
  </si>
  <si>
    <t>Weymul is a safe place to ride with lots of tracks and stories. The Red Dirt Riders visit a shearer's shed where a mysterious spirit of the country lives.</t>
  </si>
  <si>
    <t>Weymul</t>
  </si>
  <si>
    <t>The Aboriginal boys find some eucalyptus branches and decide to make three didgeridoos that will have the most beautiful acoustic sounds in the land.</t>
  </si>
  <si>
    <t>Three Didgeridoos</t>
  </si>
  <si>
    <t>On Manitoba's sacred site of Manito Api, a young boy setting out on the final night of his Vision Quest realizes he is no longer alone.</t>
  </si>
  <si>
    <t>Tomias and Dahlia ditch Lizzie and set out to catch the prize barramundi but a hungry saltwater crocodile has other ideas.</t>
  </si>
  <si>
    <t>Big Barra Bonanza</t>
  </si>
  <si>
    <t>After a long hesitation, Spartakus and Tehrig navigate through an interlayer tunnel, dangerous passage which can lead them either to Arkadia, or to their death.</t>
  </si>
  <si>
    <t>Out Of Control</t>
  </si>
  <si>
    <t>Chris spent his 18th birthday behind bars. He then decided to turn his life around and take control of his life. He found Muay Thai and became World Champion.</t>
  </si>
  <si>
    <t>Aboriginal Warrior</t>
  </si>
  <si>
    <t>A personal journey through the quagmire of family trauma, identity, drug addiction and finally redemption. Sean Leeway takes us down the dark alleys of his life on the streets of Rockhampton.</t>
  </si>
  <si>
    <t>Rockbottom In Rockhampton</t>
  </si>
  <si>
    <t>Nitv News: Nula 2023</t>
  </si>
  <si>
    <t>The latest news from the oldest living culture, join Natalie Ahmat and the team of NITV journalists for stories from an Indigenous perspective.</t>
  </si>
  <si>
    <t>On the north-east coast of Baffin Island, in Canada's Arctic, lies Ninginganiq, a blustery wilderness where only the intrepid travel.</t>
  </si>
  <si>
    <t>Wild Seas</t>
  </si>
  <si>
    <t>Duckrockers</t>
  </si>
  <si>
    <t xml:space="preserve">a l v </t>
  </si>
  <si>
    <t>An overwhelmed Albert grapples with grief and guilt, while the rest of the Duckrockers face down the Flaw Rubberz, and Lupe hatches a scheme to shame their rivals.</t>
  </si>
  <si>
    <t>Sione's Wedding</t>
  </si>
  <si>
    <t xml:space="preserve">a l s v </t>
  </si>
  <si>
    <t>Peeples</t>
  </si>
  <si>
    <t xml:space="preserve">l s </t>
  </si>
  <si>
    <t>Sparks fly when Wade Walker crashes the Peeples annual reunion in the Hamptons to ask for their precious daughter Grace's hand in marriage.</t>
  </si>
  <si>
    <t>Ngumpin Kartiya</t>
  </si>
  <si>
    <t>This documentary looks at a proud and sometimes difficult past, and also celebrates a bright and better future.</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</si>
  <si>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</si>
  <si>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</si>
  <si>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</si>
  <si>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NITV On the Road: Mbantua</t>
  </si>
  <si>
    <t>A weekend of Culture and Music in Central Australia.</t>
  </si>
  <si>
    <t>Bush Mechanics</t>
  </si>
  <si>
    <t>Nitv On The Road: Boomerang Festival</t>
  </si>
  <si>
    <t>Boomerang is a festival held in Byron Bay over the Easter long weekend. Run by Rhoda Roberts, the creator of the Dreaming Festival, it's a mixture of Australian and International Indigenous Acts.</t>
  </si>
  <si>
    <t>Shellie Morris</t>
  </si>
  <si>
    <t xml:space="preserve">Nitv On The Road: Barunga Festival </t>
  </si>
  <si>
    <t>From our travelling music series, NITV showcases veterans and newcomers alike as they perform at the Barunga Festival 2015</t>
  </si>
  <si>
    <t>NITV On The Road: Women of Barunga</t>
  </si>
  <si>
    <t>From our travelling music series NITV showcases veterans and newcomers alike as they perform at the Barunga Festival 2016</t>
  </si>
  <si>
    <t>Women Of Barunga</t>
  </si>
  <si>
    <t>Slow TV is back on NITV with more beautiful Bamay. Bamay III celebrates great Australian islands and saltwater country. Sit back and relax with the healing powers of country.</t>
  </si>
  <si>
    <t>Gooreng Gooreng Country</t>
  </si>
  <si>
    <t>North Stradbroke Island, Quandamooka Country Part 1</t>
  </si>
  <si>
    <t>Stanley Chasm</t>
  </si>
  <si>
    <t>Join our Science Questers as they find out about how light has different temperatures; Kai shows us how to make your own sunset.</t>
  </si>
  <si>
    <t>Light</t>
  </si>
  <si>
    <t>The children go swimming in the billabong, not realising a crocodile is lurking in the water. The crocodile chases after Jarra and a turtle and Jarra grabs hold of a tree branch and pulls himself up.</t>
  </si>
  <si>
    <t>Billabong Ripple</t>
  </si>
  <si>
    <t>Waabiny time, playing time is djooradiny, it's fun. It's about keeping walang, keeping healthy. Let's play djenborl football and learn to handball and take on the obstacle course. It's deadly koolangk</t>
  </si>
  <si>
    <t>Playtime</t>
  </si>
  <si>
    <t>Detectives Little J and Levi are on the case when precious things go missing...</t>
  </si>
  <si>
    <t>Kid Detectives</t>
  </si>
  <si>
    <t>The friends become competitive as they attempt to win best bike decoration. When Smudge accidentally ends up on an out of control wagon the trio forget their rivalry and join forces to save him.</t>
  </si>
  <si>
    <t>Turtle Bay Bike Rally</t>
  </si>
  <si>
    <t>Nanny Tuta loves to sing and her friend the Fox has composed a nice song for her - 'Tuta's song'. Listen to it and sing along!</t>
  </si>
  <si>
    <t>Nanny Tuta Song</t>
  </si>
  <si>
    <t>Zara, the old prophet, manages to persuade Bob that he can lead him to the gold heart of the earth.</t>
  </si>
  <si>
    <t>The beautiful Noosa coastline is the backdrop for a shower that Kayne won't be forgetting in a hurry.</t>
  </si>
  <si>
    <t>Humpback Whale</t>
  </si>
  <si>
    <t>Nico doesn't pay attention to what's around him, but he gets a taste of his own medicine when Farfadet the Coyote, who is desperate to play, harms him.</t>
  </si>
  <si>
    <t>Nico The Tornado</t>
  </si>
  <si>
    <t>Pam and Julie meet young Louis Riel, who offers them a great model for listening to each other.</t>
  </si>
  <si>
    <t>Louis' Good Advice</t>
  </si>
  <si>
    <t>Super Mario Bros.</t>
  </si>
  <si>
    <t xml:space="preserve">h v </t>
  </si>
  <si>
    <t>It's up to our unlikely heroes, Mario and Luigi, to battle the evil King Koopa and his Goomba guards, free the beautiful Princess Daisy and save mankind in this adventure of a lifetime.</t>
  </si>
  <si>
    <t>Yogi Bear</t>
  </si>
  <si>
    <t>Yogi and his sidekick, Boo Boo, are Jellystone Park's most notorious troublemakers, hatching countless schemes to separate park visitors from their vittles.</t>
  </si>
  <si>
    <t>The dry and remote Lake Mungo in New South Wales west is Ernie's destination where he meets up with a Traditional Owner, a Guide, and an AFLW footy player working on her farm.</t>
  </si>
  <si>
    <t>Lake Mungo</t>
  </si>
  <si>
    <t>Yothu Yindi Tribute Concert</t>
  </si>
  <si>
    <t>A special tribute that recognises the contribution and the legacy that Yothu Yindi has made to our Indigenous voice on the National and International stage.</t>
  </si>
  <si>
    <t xml:space="preserve">Power To The People </t>
  </si>
  <si>
    <t>With climate change reshaping their environment, the Yukon Nation is looking to wind, solar, biomass and geothermal energy to empower their people into the future.</t>
  </si>
  <si>
    <t>Kluane</t>
  </si>
  <si>
    <t>Pacific Island Food Revolution</t>
  </si>
  <si>
    <t xml:space="preserve">After such wonderful cooking in the first round, all three teams have returned to showcase their best work to see which team will make it through to represent Vanuatu at the finals. </t>
  </si>
  <si>
    <t>Vanuatu</t>
  </si>
  <si>
    <t>Spirit Talker</t>
  </si>
  <si>
    <t>Follow Mi'kmaq medium Shawn Leonard as he travels from coast to coast using his psychic abilities to connect the living with the dead and bring hope, healing, and closure to indigenous communities.</t>
  </si>
  <si>
    <t>Black Mamba: Kiss Of Death</t>
  </si>
  <si>
    <t>She's the deadliest snake on the planet, but will she outwit her greatest enemy and complete her mission; to safely deliver the next generation of silver killers into Mamba Valley?</t>
  </si>
  <si>
    <t>Bloodmoon</t>
  </si>
  <si>
    <t>A stealthy and unseen killer decides to stalk teenage lovers at a headmistress's boarding school in Australia.</t>
  </si>
  <si>
    <t>White Noise</t>
  </si>
  <si>
    <t>The documentary, White Noise, questions the absence of Aboriginal and Torres Strait Islander presence in commercial television drama and asks our creatives...why are  Australian soap operas so white?</t>
  </si>
  <si>
    <t>Songlines</t>
  </si>
  <si>
    <t>Steve Jamijinpa Patrick embarks on an epic journey to rediscover the secrets of how to make rain, Warlpiri-style.</t>
  </si>
  <si>
    <t>Ngapa Jukurrpa - Water Songline</t>
  </si>
  <si>
    <t xml:space="preserve">Wiyi Yani U Thangani </t>
  </si>
  <si>
    <t>Wiyi Yani U Thangani (Women's Voices) is the story of strength, resilience, sovereignty and power that has been told by the voices of First Nations women and girls.</t>
  </si>
  <si>
    <t>Whitehouse: In This episode of On The Road home grown band from the mid north coast of NSW Whitehouse rock it out with their funky grooves and front man Grant Saunders shares his personal stories.</t>
  </si>
  <si>
    <t>Whitehouse</t>
  </si>
  <si>
    <t>Warren H. Williams And Frank Yamma</t>
  </si>
  <si>
    <t>Ray Beadle</t>
  </si>
  <si>
    <t>NITV On The Road: Barunga Bush Bands</t>
  </si>
  <si>
    <t>MOTORSPORTS</t>
  </si>
  <si>
    <t>RUGBY LEAGUE</t>
  </si>
  <si>
    <t>FOOTBALL</t>
  </si>
  <si>
    <t>RUGBY UNION</t>
  </si>
  <si>
    <t>AFL</t>
  </si>
  <si>
    <t>NATURAL HISTORY</t>
  </si>
  <si>
    <t>DOCUMENTARY SERIES</t>
  </si>
  <si>
    <t>FEATURE DOCUMENTARY</t>
  </si>
  <si>
    <t>MOVIE</t>
  </si>
  <si>
    <t>KARLA GRANT</t>
  </si>
  <si>
    <t xml:space="preserve">FEATURE DOCUMENTARY </t>
  </si>
  <si>
    <t>THE POINT</t>
  </si>
  <si>
    <t xml:space="preserve">OVER THE BLACK DOT </t>
  </si>
  <si>
    <t xml:space="preserve">LATE NIGHT MOVIE </t>
  </si>
  <si>
    <t>DRAMA</t>
  </si>
  <si>
    <t>DOCUMENTARY 
SERIES</t>
  </si>
  <si>
    <t xml:space="preserve">YOKAYI FOOTY </t>
  </si>
  <si>
    <t>TRAVEL</t>
  </si>
  <si>
    <t>FAMILY MOVIE</t>
  </si>
  <si>
    <t xml:space="preserve">DOCUMENTARY </t>
  </si>
  <si>
    <t>Week 26: Sunday 25th June to Saturday 1st July</t>
  </si>
  <si>
    <t>All the best moments and highlights from the Dakar Rally, Stage 1. International Motor Sport, 2023.</t>
  </si>
  <si>
    <t>In 1971, Melvin Van Peebles upset the figure of the black hero in American cinema with "Sweet Sweetback's Baadasssss Song". This documentary traces the genesis of this punchy film.</t>
  </si>
  <si>
    <t>The untold story of how a motley crew of punks ignited a civil rights movement.</t>
  </si>
  <si>
    <t>A feel-good comedy about four 30-something guys who must each find a girlfriend before their best friend's wedding - or be left out in the cold.</t>
  </si>
  <si>
    <t>The Defeat Of Gog And Magog</t>
  </si>
  <si>
    <t>The Capture Of The Demosthenes</t>
  </si>
  <si>
    <t>The 50,000 Year Old Silk Road</t>
  </si>
  <si>
    <t>The Travelers' Treasure Hunt</t>
  </si>
  <si>
    <t>A Berry Good Adventure</t>
  </si>
  <si>
    <t>The Secrets</t>
  </si>
  <si>
    <t>The Burn Off</t>
  </si>
  <si>
    <t>The Icy Web</t>
  </si>
  <si>
    <t>The Most Dangerous Game</t>
  </si>
  <si>
    <t>The Pirate Convention</t>
  </si>
  <si>
    <t>A Connected Continent</t>
  </si>
  <si>
    <t>The Hare And The Tortoise</t>
  </si>
  <si>
    <t>The Creation Story</t>
  </si>
  <si>
    <t>The Greatest Samoan Hero</t>
  </si>
  <si>
    <t>The Tightrope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</si>
</sst>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9"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8">
    <xf numFmtId="0" fontId="0" fillId="0" borderId="0" xfId="0" applyFont="1" applyAlignment="1">
      <alignment/>
    </xf>
    <xf numFmtId="0" fontId="0" fillId="33" borderId="10" xfId="0" applyFill="1" applyBorder="1" applyAlignment="1">
      <alignment horizontal="left" vertical="center"/>
    </xf>
    <xf numFmtId="0" fontId="0" fillId="33" borderId="0" xfId="0" applyFill="1" applyAlignment="1">
      <alignment vertical="center"/>
    </xf>
    <xf numFmtId="0" fontId="0" fillId="33" borderId="0" xfId="0" applyFill="1" applyAlignment="1">
      <alignment horizontal="center" vertical="center"/>
    </xf>
    <xf numFmtId="0" fontId="0" fillId="33" borderId="10" xfId="0" applyFill="1" applyBorder="1" applyAlignment="1">
      <alignment horizontal="left" vertical="center" wrapText="1"/>
    </xf>
    <xf numFmtId="0" fontId="0" fillId="33" borderId="0" xfId="0" applyFill="1" applyAlignment="1">
      <alignment horizontal="left" vertical="center" wrapText="1"/>
    </xf>
    <xf numFmtId="0" fontId="32" fillId="33" borderId="0" xfId="0" applyFont="1" applyFill="1" applyAlignment="1">
      <alignment/>
    </xf>
    <xf numFmtId="0" fontId="21" fillId="34" borderId="10" xfId="0" applyFont="1" applyFill="1" applyBorder="1" applyAlignment="1">
      <alignment horizontal="left" vertical="center" wrapText="1"/>
    </xf>
    <xf numFmtId="0" fontId="0" fillId="33" borderId="0" xfId="0" applyFill="1" applyAlignment="1">
      <alignment vertical="center"/>
    </xf>
    <xf numFmtId="0" fontId="0" fillId="34" borderId="10" xfId="0" applyFill="1" applyBorder="1" applyAlignment="1">
      <alignment horizontal="center" vertical="center" wrapText="1"/>
    </xf>
    <xf numFmtId="0" fontId="0" fillId="0" borderId="0" xfId="0" applyAlignment="1">
      <alignment/>
    </xf>
    <xf numFmtId="0" fontId="21" fillId="34" borderId="10" xfId="0" applyFont="1" applyFill="1" applyBorder="1" applyAlignment="1">
      <alignment horizontal="center" vertical="center"/>
    </xf>
    <xf numFmtId="0" fontId="0" fillId="34" borderId="11" xfId="0" applyFill="1" applyBorder="1" applyAlignment="1">
      <alignment horizontal="center" vertical="center" wrapText="1"/>
    </xf>
    <xf numFmtId="0" fontId="0" fillId="34" borderId="10" xfId="0" applyFill="1" applyBorder="1" applyAlignment="1">
      <alignment horizontal="center" vertical="center" wrapText="1"/>
    </xf>
    <xf numFmtId="0" fontId="21"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0" fillId="13" borderId="10" xfId="0" applyFill="1" applyBorder="1" applyAlignment="1">
      <alignment horizontal="left" vertical="center"/>
    </xf>
    <xf numFmtId="0" fontId="0" fillId="13" borderId="10"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89535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82"/>
  <sheetViews>
    <sheetView tabSelected="1" zoomScale="80" zoomScaleNormal="80" zoomScalePageLayoutView="0" workbookViewId="0" topLeftCell="A1">
      <pane ySplit="2" topLeftCell="A3" activePane="bottomLeft" state="frozen"/>
      <selection pane="topLeft" activeCell="A1" sqref="A1"/>
      <selection pane="bottomLeft" activeCell="I1" sqref="I1"/>
    </sheetView>
  </sheetViews>
  <sheetFormatPr defaultColWidth="9.140625" defaultRowHeight="15"/>
  <cols>
    <col min="1" max="1" width="11.57421875" style="2" customWidth="1"/>
    <col min="2" max="2" width="10.421875" style="2" customWidth="1"/>
    <col min="3" max="3" width="42.57421875" style="2" customWidth="1"/>
    <col min="4" max="4" width="41.421875" style="2" customWidth="1"/>
    <col min="5" max="5" width="13.28125" style="2" customWidth="1"/>
    <col min="6" max="6" width="15.00390625" style="2" customWidth="1"/>
    <col min="7" max="7" width="12.421875" style="2" customWidth="1"/>
    <col min="8" max="8" width="15.421875" style="2" customWidth="1"/>
    <col min="9" max="9" width="8.7109375" style="2" customWidth="1"/>
    <col min="10" max="10" width="18.7109375" style="2" customWidth="1"/>
    <col min="11" max="11" width="67.7109375" style="5" customWidth="1"/>
    <col min="12" max="12" width="18.57421875" style="2" customWidth="1"/>
    <col min="13" max="13" width="18.7109375" style="2" customWidth="1"/>
    <col min="14" max="14" width="18.28125" style="2" customWidth="1"/>
    <col min="15" max="16384" width="8.7109375" style="2" customWidth="1"/>
  </cols>
  <sheetData>
    <row r="1" spans="1:11" s="8" customFormat="1" ht="171.75" customHeight="1">
      <c r="A1" s="6" t="s">
        <v>514</v>
      </c>
      <c r="J1" s="10"/>
      <c r="K1" s="5"/>
    </row>
    <row r="2" spans="1:14" s="3" customFormat="1" ht="18" customHeight="1">
      <c r="A2" s="11" t="s">
        <v>0</v>
      </c>
      <c r="B2" s="11" t="s">
        <v>1</v>
      </c>
      <c r="C2" s="11" t="s">
        <v>2</v>
      </c>
      <c r="D2" s="11" t="s">
        <v>6</v>
      </c>
      <c r="E2" s="11" t="s">
        <v>9</v>
      </c>
      <c r="F2" s="11" t="s">
        <v>7</v>
      </c>
      <c r="G2" s="11" t="s">
        <v>3</v>
      </c>
      <c r="H2" s="11" t="s">
        <v>4</v>
      </c>
      <c r="I2" s="11" t="s">
        <v>8</v>
      </c>
      <c r="J2" s="11"/>
      <c r="K2" s="7" t="s">
        <v>5</v>
      </c>
      <c r="L2" s="11" t="s">
        <v>10</v>
      </c>
      <c r="M2" s="11" t="s">
        <v>11</v>
      </c>
      <c r="N2" s="11" t="s">
        <v>12</v>
      </c>
    </row>
    <row r="3" spans="1:14" ht="28.5">
      <c r="A3" s="1" t="str">
        <f aca="true" t="shared" si="0" ref="A3:A35">"2023-06-25"</f>
        <v>2023-06-25</v>
      </c>
      <c r="B3" s="1" t="str">
        <f>"0500"</f>
        <v>0500</v>
      </c>
      <c r="C3" s="1" t="s">
        <v>13</v>
      </c>
      <c r="D3" s="1"/>
      <c r="E3" s="1" t="str">
        <f>"03"</f>
        <v>03</v>
      </c>
      <c r="F3" s="1">
        <v>9</v>
      </c>
      <c r="G3" s="1" t="s">
        <v>14</v>
      </c>
      <c r="H3" s="1"/>
      <c r="I3" s="1" t="s">
        <v>16</v>
      </c>
      <c r="J3" s="15"/>
      <c r="K3" s="4" t="s">
        <v>15</v>
      </c>
      <c r="L3" s="1">
        <v>2012</v>
      </c>
      <c r="M3" s="1" t="s">
        <v>17</v>
      </c>
      <c r="N3" s="1"/>
    </row>
    <row r="4" spans="1:14" ht="14.25">
      <c r="A4" s="1" t="str">
        <f t="shared" si="0"/>
        <v>2023-06-25</v>
      </c>
      <c r="B4" s="1" t="str">
        <f>"0600"</f>
        <v>0600</v>
      </c>
      <c r="C4" s="1" t="s">
        <v>18</v>
      </c>
      <c r="D4" s="1" t="s">
        <v>21</v>
      </c>
      <c r="E4" s="1" t="str">
        <f>"02"</f>
        <v>02</v>
      </c>
      <c r="F4" s="1">
        <v>1</v>
      </c>
      <c r="G4" s="1" t="s">
        <v>19</v>
      </c>
      <c r="H4" s="1"/>
      <c r="I4" s="1" t="s">
        <v>16</v>
      </c>
      <c r="J4" s="15"/>
      <c r="K4" s="4" t="s">
        <v>20</v>
      </c>
      <c r="L4" s="1">
        <v>2019</v>
      </c>
      <c r="M4" s="1" t="s">
        <v>17</v>
      </c>
      <c r="N4" s="1"/>
    </row>
    <row r="5" spans="1:14" ht="14.25">
      <c r="A5" s="1" t="str">
        <f t="shared" si="0"/>
        <v>2023-06-25</v>
      </c>
      <c r="B5" s="1" t="str">
        <f>"0625"</f>
        <v>0625</v>
      </c>
      <c r="C5" s="1" t="s">
        <v>18</v>
      </c>
      <c r="D5" s="1" t="s">
        <v>23</v>
      </c>
      <c r="E5" s="1" t="str">
        <f>"02"</f>
        <v>02</v>
      </c>
      <c r="F5" s="1">
        <v>2</v>
      </c>
      <c r="G5" s="1" t="s">
        <v>19</v>
      </c>
      <c r="H5" s="1"/>
      <c r="I5" s="1" t="s">
        <v>16</v>
      </c>
      <c r="J5" s="15"/>
      <c r="K5" s="4" t="s">
        <v>20</v>
      </c>
      <c r="L5" s="1">
        <v>2019</v>
      </c>
      <c r="M5" s="1" t="s">
        <v>17</v>
      </c>
      <c r="N5" s="1"/>
    </row>
    <row r="6" spans="1:14" ht="28.5">
      <c r="A6" s="1" t="str">
        <f t="shared" si="0"/>
        <v>2023-06-25</v>
      </c>
      <c r="B6" s="1" t="str">
        <f>"0650"</f>
        <v>0650</v>
      </c>
      <c r="C6" s="1" t="s">
        <v>24</v>
      </c>
      <c r="D6" s="1" t="s">
        <v>26</v>
      </c>
      <c r="E6" s="1" t="str">
        <f>"02"</f>
        <v>02</v>
      </c>
      <c r="F6" s="1">
        <v>8</v>
      </c>
      <c r="G6" s="1" t="s">
        <v>19</v>
      </c>
      <c r="H6" s="1"/>
      <c r="I6" s="1" t="s">
        <v>16</v>
      </c>
      <c r="J6" s="15"/>
      <c r="K6" s="4" t="s">
        <v>25</v>
      </c>
      <c r="L6" s="1">
        <v>2018</v>
      </c>
      <c r="M6" s="1" t="s">
        <v>27</v>
      </c>
      <c r="N6" s="1"/>
    </row>
    <row r="7" spans="1:14" ht="43.5">
      <c r="A7" s="1" t="str">
        <f t="shared" si="0"/>
        <v>2023-06-25</v>
      </c>
      <c r="B7" s="1" t="str">
        <f>"0715"</f>
        <v>0715</v>
      </c>
      <c r="C7" s="1" t="s">
        <v>28</v>
      </c>
      <c r="D7" s="1" t="s">
        <v>30</v>
      </c>
      <c r="E7" s="1" t="str">
        <f>"01"</f>
        <v>01</v>
      </c>
      <c r="F7" s="1">
        <v>3</v>
      </c>
      <c r="G7" s="1" t="s">
        <v>19</v>
      </c>
      <c r="H7" s="1"/>
      <c r="I7" s="1" t="s">
        <v>16</v>
      </c>
      <c r="J7" s="15"/>
      <c r="K7" s="4" t="s">
        <v>29</v>
      </c>
      <c r="L7" s="1">
        <v>2016</v>
      </c>
      <c r="M7" s="1" t="s">
        <v>17</v>
      </c>
      <c r="N7" s="1"/>
    </row>
    <row r="8" spans="1:14" ht="28.5">
      <c r="A8" s="1" t="str">
        <f t="shared" si="0"/>
        <v>2023-06-25</v>
      </c>
      <c r="B8" s="1" t="str">
        <f>"0730"</f>
        <v>0730</v>
      </c>
      <c r="C8" s="1" t="s">
        <v>31</v>
      </c>
      <c r="D8" s="1"/>
      <c r="E8" s="1" t="str">
        <f>"02"</f>
        <v>02</v>
      </c>
      <c r="F8" s="1">
        <v>3</v>
      </c>
      <c r="G8" s="1" t="s">
        <v>19</v>
      </c>
      <c r="H8" s="1"/>
      <c r="I8" s="1" t="s">
        <v>16</v>
      </c>
      <c r="J8" s="15"/>
      <c r="K8" s="4" t="s">
        <v>32</v>
      </c>
      <c r="L8" s="1">
        <v>2011</v>
      </c>
      <c r="M8" s="1" t="s">
        <v>17</v>
      </c>
      <c r="N8" s="1"/>
    </row>
    <row r="9" spans="1:14" ht="14.25">
      <c r="A9" s="1" t="str">
        <f t="shared" si="0"/>
        <v>2023-06-25</v>
      </c>
      <c r="B9" s="1" t="str">
        <f>"0755"</f>
        <v>0755</v>
      </c>
      <c r="C9" s="1" t="s">
        <v>33</v>
      </c>
      <c r="D9" s="1" t="s">
        <v>35</v>
      </c>
      <c r="E9" s="1" t="str">
        <f>"01"</f>
        <v>01</v>
      </c>
      <c r="F9" s="1">
        <v>8</v>
      </c>
      <c r="G9" s="1" t="s">
        <v>19</v>
      </c>
      <c r="H9" s="1"/>
      <c r="I9" s="1" t="s">
        <v>16</v>
      </c>
      <c r="J9" s="15"/>
      <c r="K9" s="4" t="s">
        <v>34</v>
      </c>
      <c r="L9" s="1">
        <v>2017</v>
      </c>
      <c r="M9" s="1" t="s">
        <v>17</v>
      </c>
      <c r="N9" s="1"/>
    </row>
    <row r="10" spans="1:14" ht="43.5">
      <c r="A10" s="1" t="str">
        <f t="shared" si="0"/>
        <v>2023-06-25</v>
      </c>
      <c r="B10" s="1" t="str">
        <f>"0805"</f>
        <v>0805</v>
      </c>
      <c r="C10" s="1" t="s">
        <v>36</v>
      </c>
      <c r="D10" s="1" t="s">
        <v>38</v>
      </c>
      <c r="E10" s="1" t="str">
        <f>"01"</f>
        <v>01</v>
      </c>
      <c r="F10" s="1">
        <v>17</v>
      </c>
      <c r="G10" s="1" t="s">
        <v>19</v>
      </c>
      <c r="H10" s="1"/>
      <c r="I10" s="1" t="s">
        <v>16</v>
      </c>
      <c r="J10" s="15"/>
      <c r="K10" s="4" t="s">
        <v>37</v>
      </c>
      <c r="L10" s="1">
        <v>2020</v>
      </c>
      <c r="M10" s="1" t="s">
        <v>27</v>
      </c>
      <c r="N10" s="1"/>
    </row>
    <row r="11" spans="1:14" ht="28.5">
      <c r="A11" s="1" t="str">
        <f t="shared" si="0"/>
        <v>2023-06-25</v>
      </c>
      <c r="B11" s="1" t="str">
        <f>"0815"</f>
        <v>0815</v>
      </c>
      <c r="C11" s="1" t="s">
        <v>39</v>
      </c>
      <c r="D11" s="1" t="s">
        <v>41</v>
      </c>
      <c r="E11" s="1" t="str">
        <f>"02"</f>
        <v>02</v>
      </c>
      <c r="F11" s="1">
        <v>7</v>
      </c>
      <c r="G11" s="1" t="s">
        <v>19</v>
      </c>
      <c r="H11" s="1"/>
      <c r="I11" s="1" t="s">
        <v>16</v>
      </c>
      <c r="J11" s="15"/>
      <c r="K11" s="4" t="s">
        <v>40</v>
      </c>
      <c r="L11" s="1">
        <v>2021</v>
      </c>
      <c r="M11" s="1" t="s">
        <v>42</v>
      </c>
      <c r="N11" s="1"/>
    </row>
    <row r="12" spans="1:14" ht="43.5">
      <c r="A12" s="1" t="str">
        <f t="shared" si="0"/>
        <v>2023-06-25</v>
      </c>
      <c r="B12" s="1" t="str">
        <f>"0820"</f>
        <v>0820</v>
      </c>
      <c r="C12" s="1" t="s">
        <v>43</v>
      </c>
      <c r="D12" s="1" t="s">
        <v>519</v>
      </c>
      <c r="E12" s="1" t="str">
        <f>"01"</f>
        <v>01</v>
      </c>
      <c r="F12" s="1">
        <v>24</v>
      </c>
      <c r="G12" s="1" t="s">
        <v>14</v>
      </c>
      <c r="H12" s="1"/>
      <c r="I12" s="1" t="s">
        <v>16</v>
      </c>
      <c r="J12" s="15"/>
      <c r="K12" s="4" t="s">
        <v>44</v>
      </c>
      <c r="L12" s="1">
        <v>1985</v>
      </c>
      <c r="M12" s="1" t="s">
        <v>45</v>
      </c>
      <c r="N12" s="1" t="s">
        <v>22</v>
      </c>
    </row>
    <row r="13" spans="1:14" ht="28.5">
      <c r="A13" s="1" t="str">
        <f t="shared" si="0"/>
        <v>2023-06-25</v>
      </c>
      <c r="B13" s="1" t="str">
        <f>"0845"</f>
        <v>0845</v>
      </c>
      <c r="C13" s="1" t="s">
        <v>46</v>
      </c>
      <c r="D13" s="1" t="s">
        <v>48</v>
      </c>
      <c r="E13" s="1" t="str">
        <f>"02"</f>
        <v>02</v>
      </c>
      <c r="F13" s="1">
        <v>10</v>
      </c>
      <c r="G13" s="1" t="s">
        <v>14</v>
      </c>
      <c r="H13" s="1"/>
      <c r="I13" s="1" t="s">
        <v>16</v>
      </c>
      <c r="J13" s="15"/>
      <c r="K13" s="4" t="s">
        <v>47</v>
      </c>
      <c r="L13" s="1">
        <v>2014</v>
      </c>
      <c r="M13" s="1" t="s">
        <v>17</v>
      </c>
      <c r="N13" s="1"/>
    </row>
    <row r="14" spans="1:14" ht="43.5">
      <c r="A14" s="1" t="str">
        <f t="shared" si="0"/>
        <v>2023-06-25</v>
      </c>
      <c r="B14" s="1" t="str">
        <f>"0910"</f>
        <v>0910</v>
      </c>
      <c r="C14" s="1" t="s">
        <v>49</v>
      </c>
      <c r="D14" s="1" t="s">
        <v>51</v>
      </c>
      <c r="E14" s="1" t="str">
        <f>"04"</f>
        <v>04</v>
      </c>
      <c r="F14" s="1">
        <v>13</v>
      </c>
      <c r="G14" s="1" t="s">
        <v>19</v>
      </c>
      <c r="H14" s="1"/>
      <c r="I14" s="1" t="s">
        <v>16</v>
      </c>
      <c r="J14" s="15"/>
      <c r="K14" s="4" t="s">
        <v>50</v>
      </c>
      <c r="L14" s="1">
        <v>2020</v>
      </c>
      <c r="M14" s="1" t="s">
        <v>27</v>
      </c>
      <c r="N14" s="1"/>
    </row>
    <row r="15" spans="1:14" ht="28.5">
      <c r="A15" s="1" t="str">
        <f t="shared" si="0"/>
        <v>2023-06-25</v>
      </c>
      <c r="B15" s="1" t="str">
        <f>"0935"</f>
        <v>0935</v>
      </c>
      <c r="C15" s="1" t="s">
        <v>49</v>
      </c>
      <c r="D15" s="1" t="s">
        <v>53</v>
      </c>
      <c r="E15" s="1" t="str">
        <f>"05"</f>
        <v>05</v>
      </c>
      <c r="F15" s="1">
        <v>1</v>
      </c>
      <c r="G15" s="1" t="s">
        <v>19</v>
      </c>
      <c r="H15" s="1"/>
      <c r="I15" s="1" t="s">
        <v>16</v>
      </c>
      <c r="J15" s="15"/>
      <c r="K15" s="4" t="s">
        <v>52</v>
      </c>
      <c r="L15" s="1">
        <v>2021</v>
      </c>
      <c r="M15" s="1" t="s">
        <v>27</v>
      </c>
      <c r="N15" s="1"/>
    </row>
    <row r="16" spans="1:14" ht="28.5">
      <c r="A16" s="16" t="str">
        <f t="shared" si="0"/>
        <v>2023-06-25</v>
      </c>
      <c r="B16" s="16" t="str">
        <f>"1000"</f>
        <v>1000</v>
      </c>
      <c r="C16" s="16" t="s">
        <v>54</v>
      </c>
      <c r="D16" s="16"/>
      <c r="E16" s="16" t="str">
        <f>"2023"</f>
        <v>2023</v>
      </c>
      <c r="F16" s="16">
        <v>1</v>
      </c>
      <c r="G16" s="16" t="s">
        <v>55</v>
      </c>
      <c r="H16" s="16"/>
      <c r="I16" s="16" t="s">
        <v>16</v>
      </c>
      <c r="J16" s="14" t="s">
        <v>494</v>
      </c>
      <c r="K16" s="17" t="s">
        <v>515</v>
      </c>
      <c r="L16" s="16">
        <v>2023</v>
      </c>
      <c r="M16" s="16" t="s">
        <v>57</v>
      </c>
      <c r="N16" s="16"/>
    </row>
    <row r="17" spans="1:14" ht="28.5">
      <c r="A17" s="16" t="str">
        <f t="shared" si="0"/>
        <v>2023-06-25</v>
      </c>
      <c r="B17" s="16" t="str">
        <f>"1100"</f>
        <v>1100</v>
      </c>
      <c r="C17" s="16" t="s">
        <v>58</v>
      </c>
      <c r="D17" s="16" t="s">
        <v>60</v>
      </c>
      <c r="E17" s="16" t="str">
        <f>"2022"</f>
        <v>2022</v>
      </c>
      <c r="F17" s="16">
        <v>13</v>
      </c>
      <c r="G17" s="16" t="s">
        <v>55</v>
      </c>
      <c r="H17" s="16"/>
      <c r="I17" s="16" t="s">
        <v>16</v>
      </c>
      <c r="J17" s="14" t="s">
        <v>495</v>
      </c>
      <c r="K17" s="17" t="s">
        <v>59</v>
      </c>
      <c r="L17" s="16">
        <v>2022</v>
      </c>
      <c r="M17" s="16" t="s">
        <v>17</v>
      </c>
      <c r="N17" s="16"/>
    </row>
    <row r="18" spans="1:14" ht="43.5">
      <c r="A18" s="16" t="str">
        <f t="shared" si="0"/>
        <v>2023-06-25</v>
      </c>
      <c r="B18" s="16" t="str">
        <f>"1220"</f>
        <v>1220</v>
      </c>
      <c r="C18" s="16" t="s">
        <v>61</v>
      </c>
      <c r="D18" s="16"/>
      <c r="E18" s="16" t="str">
        <f>"2023"</f>
        <v>2023</v>
      </c>
      <c r="F18" s="16">
        <v>16</v>
      </c>
      <c r="G18" s="16" t="s">
        <v>55</v>
      </c>
      <c r="H18" s="16"/>
      <c r="I18" s="16" t="s">
        <v>16</v>
      </c>
      <c r="J18" s="14" t="s">
        <v>495</v>
      </c>
      <c r="K18" s="17" t="s">
        <v>62</v>
      </c>
      <c r="L18" s="16">
        <v>2023</v>
      </c>
      <c r="M18" s="16" t="s">
        <v>17</v>
      </c>
      <c r="N18" s="16"/>
    </row>
    <row r="19" spans="1:14" ht="14.25">
      <c r="A19" s="16" t="str">
        <f t="shared" si="0"/>
        <v>2023-06-25</v>
      </c>
      <c r="B19" s="16" t="str">
        <f>"1250"</f>
        <v>1250</v>
      </c>
      <c r="C19" s="16" t="s">
        <v>63</v>
      </c>
      <c r="D19" s="16" t="s">
        <v>65</v>
      </c>
      <c r="E19" s="16" t="str">
        <f>"2022"</f>
        <v>2022</v>
      </c>
      <c r="F19" s="16">
        <v>12</v>
      </c>
      <c r="G19" s="16" t="s">
        <v>55</v>
      </c>
      <c r="H19" s="16"/>
      <c r="I19" s="16"/>
      <c r="J19" s="14" t="s">
        <v>496</v>
      </c>
      <c r="K19" s="17" t="s">
        <v>64</v>
      </c>
      <c r="L19" s="16">
        <v>2022</v>
      </c>
      <c r="M19" s="16" t="s">
        <v>17</v>
      </c>
      <c r="N19" s="16"/>
    </row>
    <row r="20" spans="1:14" ht="14.25">
      <c r="A20" s="16" t="str">
        <f t="shared" si="0"/>
        <v>2023-06-25</v>
      </c>
      <c r="B20" s="16" t="str">
        <f>"1415"</f>
        <v>1415</v>
      </c>
      <c r="C20" s="16" t="s">
        <v>66</v>
      </c>
      <c r="D20" s="16"/>
      <c r="E20" s="16" t="str">
        <f>"2022"</f>
        <v>2022</v>
      </c>
      <c r="F20" s="16">
        <v>10</v>
      </c>
      <c r="G20" s="16" t="s">
        <v>55</v>
      </c>
      <c r="H20" s="16"/>
      <c r="I20" s="16" t="s">
        <v>16</v>
      </c>
      <c r="J20" s="14" t="s">
        <v>497</v>
      </c>
      <c r="K20" s="17" t="s">
        <v>67</v>
      </c>
      <c r="L20" s="16">
        <v>2022</v>
      </c>
      <c r="M20" s="16" t="s">
        <v>17</v>
      </c>
      <c r="N20" s="16"/>
    </row>
    <row r="21" spans="1:14" ht="14.25">
      <c r="A21" s="16" t="str">
        <f t="shared" si="0"/>
        <v>2023-06-25</v>
      </c>
      <c r="B21" s="16" t="str">
        <f>"1440"</f>
        <v>1440</v>
      </c>
      <c r="C21" s="16" t="s">
        <v>68</v>
      </c>
      <c r="D21" s="16"/>
      <c r="E21" s="16" t="str">
        <f>"2022"</f>
        <v>2022</v>
      </c>
      <c r="F21" s="16">
        <v>14</v>
      </c>
      <c r="G21" s="16" t="s">
        <v>55</v>
      </c>
      <c r="H21" s="16"/>
      <c r="I21" s="16" t="s">
        <v>16</v>
      </c>
      <c r="J21" s="14" t="s">
        <v>498</v>
      </c>
      <c r="K21" s="17" t="s">
        <v>69</v>
      </c>
      <c r="L21" s="16">
        <v>2022</v>
      </c>
      <c r="M21" s="16" t="s">
        <v>17</v>
      </c>
      <c r="N21" s="16"/>
    </row>
    <row r="22" spans="1:14" ht="14.25">
      <c r="A22" s="16" t="str">
        <f t="shared" si="0"/>
        <v>2023-06-25</v>
      </c>
      <c r="B22" s="16" t="str">
        <f>"1545"</f>
        <v>1545</v>
      </c>
      <c r="C22" s="16" t="s">
        <v>70</v>
      </c>
      <c r="D22" s="16" t="s">
        <v>72</v>
      </c>
      <c r="E22" s="16" t="str">
        <f>"2022"</f>
        <v>2022</v>
      </c>
      <c r="F22" s="16">
        <v>14</v>
      </c>
      <c r="G22" s="16" t="s">
        <v>55</v>
      </c>
      <c r="H22" s="16"/>
      <c r="I22" s="16" t="s">
        <v>16</v>
      </c>
      <c r="J22" s="14" t="s">
        <v>498</v>
      </c>
      <c r="K22" s="17" t="s">
        <v>71</v>
      </c>
      <c r="L22" s="16">
        <v>2022</v>
      </c>
      <c r="M22" s="16" t="s">
        <v>17</v>
      </c>
      <c r="N22" s="16"/>
    </row>
    <row r="23" spans="1:14" ht="14.25">
      <c r="A23" s="1" t="str">
        <f t="shared" si="0"/>
        <v>2023-06-25</v>
      </c>
      <c r="B23" s="1" t="str">
        <f>"1705"</f>
        <v>1705</v>
      </c>
      <c r="C23" s="1" t="s">
        <v>73</v>
      </c>
      <c r="D23" s="1" t="s">
        <v>75</v>
      </c>
      <c r="E23" s="1" t="str">
        <f>"02"</f>
        <v>02</v>
      </c>
      <c r="F23" s="1">
        <v>7</v>
      </c>
      <c r="G23" s="1" t="s">
        <v>19</v>
      </c>
      <c r="H23" s="1"/>
      <c r="I23" s="1" t="s">
        <v>16</v>
      </c>
      <c r="J23" s="15"/>
      <c r="K23" s="4" t="s">
        <v>74</v>
      </c>
      <c r="L23" s="1">
        <v>2020</v>
      </c>
      <c r="M23" s="1" t="s">
        <v>17</v>
      </c>
      <c r="N23" s="1"/>
    </row>
    <row r="24" spans="1:14" ht="43.5">
      <c r="A24" s="1" t="str">
        <f t="shared" si="0"/>
        <v>2023-06-25</v>
      </c>
      <c r="B24" s="1" t="str">
        <f>"1750"</f>
        <v>1750</v>
      </c>
      <c r="C24" s="1" t="s">
        <v>76</v>
      </c>
      <c r="D24" s="1" t="s">
        <v>78</v>
      </c>
      <c r="E24" s="1" t="str">
        <f>"01"</f>
        <v>01</v>
      </c>
      <c r="F24" s="1">
        <v>2</v>
      </c>
      <c r="G24" s="1" t="s">
        <v>19</v>
      </c>
      <c r="H24" s="1"/>
      <c r="I24" s="1" t="s">
        <v>16</v>
      </c>
      <c r="J24" s="15"/>
      <c r="K24" s="4" t="s">
        <v>77</v>
      </c>
      <c r="L24" s="1">
        <v>2020</v>
      </c>
      <c r="M24" s="1" t="s">
        <v>27</v>
      </c>
      <c r="N24" s="1" t="s">
        <v>22</v>
      </c>
    </row>
    <row r="25" spans="1:14" ht="28.5">
      <c r="A25" s="1" t="str">
        <f t="shared" si="0"/>
        <v>2023-06-25</v>
      </c>
      <c r="B25" s="1" t="str">
        <f>"1820"</f>
        <v>1820</v>
      </c>
      <c r="C25" s="1" t="s">
        <v>79</v>
      </c>
      <c r="D25" s="1"/>
      <c r="E25" s="1" t="str">
        <f>"2023"</f>
        <v>2023</v>
      </c>
      <c r="F25" s="1">
        <v>119</v>
      </c>
      <c r="G25" s="1" t="s">
        <v>55</v>
      </c>
      <c r="H25" s="1"/>
      <c r="I25" s="1" t="s">
        <v>16</v>
      </c>
      <c r="J25" s="15"/>
      <c r="K25" s="4" t="s">
        <v>80</v>
      </c>
      <c r="L25" s="1">
        <v>2023</v>
      </c>
      <c r="M25" s="1" t="s">
        <v>17</v>
      </c>
      <c r="N25" s="1"/>
    </row>
    <row r="26" spans="1:14" ht="43.5">
      <c r="A26" s="16" t="str">
        <f t="shared" si="0"/>
        <v>2023-06-25</v>
      </c>
      <c r="B26" s="16" t="str">
        <f>"1830"</f>
        <v>1830</v>
      </c>
      <c r="C26" s="16" t="s">
        <v>81</v>
      </c>
      <c r="D26" s="16" t="s">
        <v>84</v>
      </c>
      <c r="E26" s="16" t="str">
        <f>"01"</f>
        <v>01</v>
      </c>
      <c r="F26" s="16">
        <v>3</v>
      </c>
      <c r="G26" s="16" t="s">
        <v>14</v>
      </c>
      <c r="H26" s="16" t="s">
        <v>82</v>
      </c>
      <c r="I26" s="16" t="s">
        <v>16</v>
      </c>
      <c r="J26" s="14" t="s">
        <v>499</v>
      </c>
      <c r="K26" s="17" t="s">
        <v>83</v>
      </c>
      <c r="L26" s="16">
        <v>2016</v>
      </c>
      <c r="M26" s="16" t="s">
        <v>42</v>
      </c>
      <c r="N26" s="16" t="s">
        <v>22</v>
      </c>
    </row>
    <row r="27" spans="1:14" ht="43.5">
      <c r="A27" s="16" t="str">
        <f t="shared" si="0"/>
        <v>2023-06-25</v>
      </c>
      <c r="B27" s="16" t="str">
        <f>"1930"</f>
        <v>1930</v>
      </c>
      <c r="C27" s="16" t="s">
        <v>85</v>
      </c>
      <c r="D27" s="16"/>
      <c r="E27" s="16" t="str">
        <f>" "</f>
        <v> </v>
      </c>
      <c r="F27" s="16">
        <v>0</v>
      </c>
      <c r="G27" s="16"/>
      <c r="H27" s="16"/>
      <c r="I27" s="16"/>
      <c r="J27" s="14" t="s">
        <v>500</v>
      </c>
      <c r="K27" s="17" t="s">
        <v>516</v>
      </c>
      <c r="L27" s="16">
        <v>2022</v>
      </c>
      <c r="M27" s="16" t="s">
        <v>45</v>
      </c>
      <c r="N27" s="16" t="s">
        <v>22</v>
      </c>
    </row>
    <row r="28" spans="1:14" ht="28.5">
      <c r="A28" s="16" t="str">
        <f t="shared" si="0"/>
        <v>2023-06-25</v>
      </c>
      <c r="B28" s="16" t="str">
        <f>"2030"</f>
        <v>2030</v>
      </c>
      <c r="C28" s="16" t="s">
        <v>87</v>
      </c>
      <c r="D28" s="16" t="s">
        <v>56</v>
      </c>
      <c r="E28" s="16" t="str">
        <f>" "</f>
        <v> </v>
      </c>
      <c r="F28" s="16">
        <v>0</v>
      </c>
      <c r="G28" s="16" t="s">
        <v>88</v>
      </c>
      <c r="H28" s="16" t="s">
        <v>89</v>
      </c>
      <c r="I28" s="16"/>
      <c r="J28" s="14" t="s">
        <v>501</v>
      </c>
      <c r="K28" s="17" t="s">
        <v>517</v>
      </c>
      <c r="L28" s="16">
        <v>2019</v>
      </c>
      <c r="M28" s="16" t="s">
        <v>42</v>
      </c>
      <c r="N28" s="16" t="s">
        <v>22</v>
      </c>
    </row>
    <row r="29" spans="1:14" ht="43.5">
      <c r="A29" s="16" t="str">
        <f t="shared" si="0"/>
        <v>2023-06-25</v>
      </c>
      <c r="B29" s="16" t="str">
        <f>"2200"</f>
        <v>2200</v>
      </c>
      <c r="C29" s="16" t="s">
        <v>90</v>
      </c>
      <c r="D29" s="16" t="s">
        <v>56</v>
      </c>
      <c r="E29" s="16" t="str">
        <f>" "</f>
        <v> </v>
      </c>
      <c r="F29" s="16">
        <v>0</v>
      </c>
      <c r="G29" s="16" t="s">
        <v>91</v>
      </c>
      <c r="H29" s="16" t="s">
        <v>92</v>
      </c>
      <c r="I29" s="16" t="s">
        <v>16</v>
      </c>
      <c r="J29" s="14" t="s">
        <v>502</v>
      </c>
      <c r="K29" s="17" t="s">
        <v>93</v>
      </c>
      <c r="L29" s="16">
        <v>2020</v>
      </c>
      <c r="M29" s="16" t="s">
        <v>42</v>
      </c>
      <c r="N29" s="16"/>
    </row>
    <row r="30" spans="1:14" ht="28.5">
      <c r="A30" s="1" t="str">
        <f t="shared" si="0"/>
        <v>2023-06-25</v>
      </c>
      <c r="B30" s="1" t="str">
        <f>"2350"</f>
        <v>2350</v>
      </c>
      <c r="C30" s="1" t="s">
        <v>94</v>
      </c>
      <c r="D30" s="1" t="s">
        <v>94</v>
      </c>
      <c r="E30" s="1" t="str">
        <f>" "</f>
        <v> </v>
      </c>
      <c r="F30" s="1">
        <v>0</v>
      </c>
      <c r="G30" s="1" t="s">
        <v>19</v>
      </c>
      <c r="H30" s="1"/>
      <c r="I30" s="1" t="s">
        <v>16</v>
      </c>
      <c r="J30" s="15"/>
      <c r="K30" s="4" t="s">
        <v>95</v>
      </c>
      <c r="L30" s="1">
        <v>2019</v>
      </c>
      <c r="M30" s="1" t="s">
        <v>17</v>
      </c>
      <c r="N30" s="1"/>
    </row>
    <row r="31" spans="1:14" ht="28.5">
      <c r="A31" s="1" t="str">
        <f t="shared" si="0"/>
        <v>2023-06-25</v>
      </c>
      <c r="B31" s="1" t="str">
        <f>"2400"</f>
        <v>2400</v>
      </c>
      <c r="C31" s="1" t="s">
        <v>13</v>
      </c>
      <c r="D31" s="1"/>
      <c r="E31" s="1" t="str">
        <f aca="true" t="shared" si="1" ref="E31:E36">"03"</f>
        <v>03</v>
      </c>
      <c r="F31" s="1">
        <v>10</v>
      </c>
      <c r="G31" s="1" t="s">
        <v>14</v>
      </c>
      <c r="H31" s="1"/>
      <c r="I31" s="1" t="s">
        <v>16</v>
      </c>
      <c r="J31" s="15"/>
      <c r="K31" s="4" t="s">
        <v>15</v>
      </c>
      <c r="L31" s="1">
        <v>2012</v>
      </c>
      <c r="M31" s="1" t="s">
        <v>17</v>
      </c>
      <c r="N31" s="1"/>
    </row>
    <row r="32" spans="1:14" ht="28.5">
      <c r="A32" s="1" t="str">
        <f t="shared" si="0"/>
        <v>2023-06-25</v>
      </c>
      <c r="B32" s="1" t="str">
        <f>"2500"</f>
        <v>2500</v>
      </c>
      <c r="C32" s="1" t="s">
        <v>13</v>
      </c>
      <c r="D32" s="1"/>
      <c r="E32" s="1" t="str">
        <f t="shared" si="1"/>
        <v>03</v>
      </c>
      <c r="F32" s="1">
        <v>10</v>
      </c>
      <c r="G32" s="1" t="s">
        <v>14</v>
      </c>
      <c r="H32" s="1"/>
      <c r="I32" s="1" t="s">
        <v>16</v>
      </c>
      <c r="J32" s="15"/>
      <c r="K32" s="4" t="s">
        <v>15</v>
      </c>
      <c r="L32" s="1">
        <v>2012</v>
      </c>
      <c r="M32" s="1" t="s">
        <v>17</v>
      </c>
      <c r="N32" s="1"/>
    </row>
    <row r="33" spans="1:14" ht="28.5">
      <c r="A33" s="1" t="str">
        <f t="shared" si="0"/>
        <v>2023-06-25</v>
      </c>
      <c r="B33" s="1" t="str">
        <f>"2600"</f>
        <v>2600</v>
      </c>
      <c r="C33" s="1" t="s">
        <v>13</v>
      </c>
      <c r="D33" s="1"/>
      <c r="E33" s="1" t="str">
        <f t="shared" si="1"/>
        <v>03</v>
      </c>
      <c r="F33" s="1">
        <v>10</v>
      </c>
      <c r="G33" s="1" t="s">
        <v>14</v>
      </c>
      <c r="H33" s="1"/>
      <c r="I33" s="1" t="s">
        <v>16</v>
      </c>
      <c r="J33" s="15"/>
      <c r="K33" s="4" t="s">
        <v>15</v>
      </c>
      <c r="L33" s="1">
        <v>2012</v>
      </c>
      <c r="M33" s="1" t="s">
        <v>17</v>
      </c>
      <c r="N33" s="1"/>
    </row>
    <row r="34" spans="1:14" ht="28.5">
      <c r="A34" s="1" t="str">
        <f t="shared" si="0"/>
        <v>2023-06-25</v>
      </c>
      <c r="B34" s="1" t="str">
        <f>"2700"</f>
        <v>2700</v>
      </c>
      <c r="C34" s="1" t="s">
        <v>13</v>
      </c>
      <c r="D34" s="1"/>
      <c r="E34" s="1" t="str">
        <f t="shared" si="1"/>
        <v>03</v>
      </c>
      <c r="F34" s="1">
        <v>10</v>
      </c>
      <c r="G34" s="1" t="s">
        <v>14</v>
      </c>
      <c r="H34" s="1"/>
      <c r="I34" s="1" t="s">
        <v>16</v>
      </c>
      <c r="J34" s="15"/>
      <c r="K34" s="4" t="s">
        <v>15</v>
      </c>
      <c r="L34" s="1">
        <v>2012</v>
      </c>
      <c r="M34" s="1" t="s">
        <v>17</v>
      </c>
      <c r="N34" s="1"/>
    </row>
    <row r="35" spans="1:14" ht="28.5">
      <c r="A35" s="1" t="str">
        <f t="shared" si="0"/>
        <v>2023-06-25</v>
      </c>
      <c r="B35" s="1" t="str">
        <f>"2800"</f>
        <v>2800</v>
      </c>
      <c r="C35" s="1" t="s">
        <v>13</v>
      </c>
      <c r="D35" s="1"/>
      <c r="E35" s="1" t="str">
        <f t="shared" si="1"/>
        <v>03</v>
      </c>
      <c r="F35" s="1">
        <v>10</v>
      </c>
      <c r="G35" s="1" t="s">
        <v>14</v>
      </c>
      <c r="H35" s="1"/>
      <c r="I35" s="1" t="s">
        <v>16</v>
      </c>
      <c r="J35" s="15"/>
      <c r="K35" s="4" t="s">
        <v>15</v>
      </c>
      <c r="L35" s="1">
        <v>2012</v>
      </c>
      <c r="M35" s="1" t="s">
        <v>17</v>
      </c>
      <c r="N35" s="1"/>
    </row>
    <row r="36" spans="1:14" ht="28.5">
      <c r="A36" s="1" t="str">
        <f aca="true" t="shared" si="2" ref="A36:A76">"2023-06-26"</f>
        <v>2023-06-26</v>
      </c>
      <c r="B36" s="1" t="str">
        <f>"0500"</f>
        <v>0500</v>
      </c>
      <c r="C36" s="1" t="s">
        <v>13</v>
      </c>
      <c r="D36" s="1"/>
      <c r="E36" s="1" t="str">
        <f t="shared" si="1"/>
        <v>03</v>
      </c>
      <c r="F36" s="1">
        <v>10</v>
      </c>
      <c r="G36" s="1" t="s">
        <v>14</v>
      </c>
      <c r="H36" s="1"/>
      <c r="I36" s="1" t="s">
        <v>16</v>
      </c>
      <c r="J36" s="15"/>
      <c r="K36" s="4" t="s">
        <v>15</v>
      </c>
      <c r="L36" s="1">
        <v>2012</v>
      </c>
      <c r="M36" s="1" t="s">
        <v>17</v>
      </c>
      <c r="N36" s="1"/>
    </row>
    <row r="37" spans="1:14" ht="14.25">
      <c r="A37" s="1" t="str">
        <f t="shared" si="2"/>
        <v>2023-06-26</v>
      </c>
      <c r="B37" s="1" t="str">
        <f>"0600"</f>
        <v>0600</v>
      </c>
      <c r="C37" s="1" t="s">
        <v>18</v>
      </c>
      <c r="D37" s="1" t="s">
        <v>96</v>
      </c>
      <c r="E37" s="1" t="str">
        <f>"02"</f>
        <v>02</v>
      </c>
      <c r="F37" s="1">
        <v>3</v>
      </c>
      <c r="G37" s="1" t="s">
        <v>19</v>
      </c>
      <c r="H37" s="1"/>
      <c r="I37" s="1" t="s">
        <v>16</v>
      </c>
      <c r="J37" s="15"/>
      <c r="K37" s="4" t="s">
        <v>20</v>
      </c>
      <c r="L37" s="1">
        <v>2019</v>
      </c>
      <c r="M37" s="1" t="s">
        <v>17</v>
      </c>
      <c r="N37" s="1"/>
    </row>
    <row r="38" spans="1:14" ht="14.25">
      <c r="A38" s="1" t="str">
        <f t="shared" si="2"/>
        <v>2023-06-26</v>
      </c>
      <c r="B38" s="1" t="str">
        <f>"0625"</f>
        <v>0625</v>
      </c>
      <c r="C38" s="1" t="s">
        <v>18</v>
      </c>
      <c r="D38" s="1" t="s">
        <v>97</v>
      </c>
      <c r="E38" s="1" t="str">
        <f>"02"</f>
        <v>02</v>
      </c>
      <c r="F38" s="1">
        <v>4</v>
      </c>
      <c r="G38" s="1" t="s">
        <v>14</v>
      </c>
      <c r="H38" s="1"/>
      <c r="I38" s="1" t="s">
        <v>16</v>
      </c>
      <c r="J38" s="15"/>
      <c r="K38" s="4" t="s">
        <v>20</v>
      </c>
      <c r="L38" s="1">
        <v>2019</v>
      </c>
      <c r="M38" s="1" t="s">
        <v>17</v>
      </c>
      <c r="N38" s="1"/>
    </row>
    <row r="39" spans="1:14" ht="43.5">
      <c r="A39" s="1" t="str">
        <f t="shared" si="2"/>
        <v>2023-06-26</v>
      </c>
      <c r="B39" s="1" t="str">
        <f>"0650"</f>
        <v>0650</v>
      </c>
      <c r="C39" s="1" t="s">
        <v>24</v>
      </c>
      <c r="D39" s="1" t="s">
        <v>99</v>
      </c>
      <c r="E39" s="1" t="str">
        <f>"02"</f>
        <v>02</v>
      </c>
      <c r="F39" s="1">
        <v>9</v>
      </c>
      <c r="G39" s="1" t="s">
        <v>19</v>
      </c>
      <c r="H39" s="1"/>
      <c r="I39" s="1" t="s">
        <v>16</v>
      </c>
      <c r="J39" s="15"/>
      <c r="K39" s="4" t="s">
        <v>98</v>
      </c>
      <c r="L39" s="1">
        <v>2018</v>
      </c>
      <c r="M39" s="1" t="s">
        <v>27</v>
      </c>
      <c r="N39" s="1"/>
    </row>
    <row r="40" spans="1:14" ht="43.5">
      <c r="A40" s="1" t="str">
        <f t="shared" si="2"/>
        <v>2023-06-26</v>
      </c>
      <c r="B40" s="1" t="str">
        <f>"0715"</f>
        <v>0715</v>
      </c>
      <c r="C40" s="1" t="s">
        <v>28</v>
      </c>
      <c r="D40" s="1" t="s">
        <v>101</v>
      </c>
      <c r="E40" s="1" t="str">
        <f>"01"</f>
        <v>01</v>
      </c>
      <c r="F40" s="1">
        <v>4</v>
      </c>
      <c r="G40" s="1" t="s">
        <v>19</v>
      </c>
      <c r="H40" s="1"/>
      <c r="I40" s="1" t="s">
        <v>16</v>
      </c>
      <c r="J40" s="15"/>
      <c r="K40" s="4" t="s">
        <v>100</v>
      </c>
      <c r="L40" s="1">
        <v>2016</v>
      </c>
      <c r="M40" s="1" t="s">
        <v>17</v>
      </c>
      <c r="N40" s="1"/>
    </row>
    <row r="41" spans="1:14" ht="28.5">
      <c r="A41" s="1" t="str">
        <f t="shared" si="2"/>
        <v>2023-06-26</v>
      </c>
      <c r="B41" s="1" t="str">
        <f>"0730"</f>
        <v>0730</v>
      </c>
      <c r="C41" s="1" t="s">
        <v>31</v>
      </c>
      <c r="D41" s="1"/>
      <c r="E41" s="1" t="str">
        <f>"02"</f>
        <v>02</v>
      </c>
      <c r="F41" s="1">
        <v>4</v>
      </c>
      <c r="G41" s="1" t="s">
        <v>19</v>
      </c>
      <c r="H41" s="1"/>
      <c r="I41" s="1" t="s">
        <v>16</v>
      </c>
      <c r="J41" s="15"/>
      <c r="K41" s="4" t="s">
        <v>32</v>
      </c>
      <c r="L41" s="1">
        <v>2011</v>
      </c>
      <c r="M41" s="1" t="s">
        <v>17</v>
      </c>
      <c r="N41" s="1"/>
    </row>
    <row r="42" spans="1:14" ht="14.25">
      <c r="A42" s="1" t="str">
        <f t="shared" si="2"/>
        <v>2023-06-26</v>
      </c>
      <c r="B42" s="1" t="str">
        <f>"0755"</f>
        <v>0755</v>
      </c>
      <c r="C42" s="1" t="s">
        <v>33</v>
      </c>
      <c r="D42" s="1" t="s">
        <v>103</v>
      </c>
      <c r="E42" s="1" t="str">
        <f>"01"</f>
        <v>01</v>
      </c>
      <c r="F42" s="1">
        <v>9</v>
      </c>
      <c r="G42" s="1" t="s">
        <v>19</v>
      </c>
      <c r="H42" s="1"/>
      <c r="I42" s="1" t="s">
        <v>16</v>
      </c>
      <c r="J42" s="15"/>
      <c r="K42" s="4" t="s">
        <v>102</v>
      </c>
      <c r="L42" s="1">
        <v>2017</v>
      </c>
      <c r="M42" s="1" t="s">
        <v>17</v>
      </c>
      <c r="N42" s="1"/>
    </row>
    <row r="43" spans="1:14" ht="43.5">
      <c r="A43" s="1" t="str">
        <f t="shared" si="2"/>
        <v>2023-06-26</v>
      </c>
      <c r="B43" s="1" t="str">
        <f>"0805"</f>
        <v>0805</v>
      </c>
      <c r="C43" s="1" t="s">
        <v>36</v>
      </c>
      <c r="D43" s="1" t="s">
        <v>105</v>
      </c>
      <c r="E43" s="1" t="str">
        <f>"01"</f>
        <v>01</v>
      </c>
      <c r="F43" s="1">
        <v>18</v>
      </c>
      <c r="G43" s="1" t="s">
        <v>19</v>
      </c>
      <c r="H43" s="1"/>
      <c r="I43" s="1" t="s">
        <v>16</v>
      </c>
      <c r="J43" s="15"/>
      <c r="K43" s="4" t="s">
        <v>104</v>
      </c>
      <c r="L43" s="1">
        <v>2020</v>
      </c>
      <c r="M43" s="1" t="s">
        <v>27</v>
      </c>
      <c r="N43" s="1"/>
    </row>
    <row r="44" spans="1:14" ht="43.5">
      <c r="A44" s="1" t="str">
        <f t="shared" si="2"/>
        <v>2023-06-26</v>
      </c>
      <c r="B44" s="1" t="str">
        <f>"0815"</f>
        <v>0815</v>
      </c>
      <c r="C44" s="1" t="s">
        <v>39</v>
      </c>
      <c r="D44" s="1" t="s">
        <v>107</v>
      </c>
      <c r="E44" s="1" t="str">
        <f>"02"</f>
        <v>02</v>
      </c>
      <c r="F44" s="1">
        <v>8</v>
      </c>
      <c r="G44" s="1" t="s">
        <v>19</v>
      </c>
      <c r="H44" s="1"/>
      <c r="I44" s="1" t="s">
        <v>16</v>
      </c>
      <c r="J44" s="15"/>
      <c r="K44" s="4" t="s">
        <v>106</v>
      </c>
      <c r="L44" s="1">
        <v>2021</v>
      </c>
      <c r="M44" s="1" t="s">
        <v>42</v>
      </c>
      <c r="N44" s="1"/>
    </row>
    <row r="45" spans="1:14" ht="43.5">
      <c r="A45" s="1" t="str">
        <f t="shared" si="2"/>
        <v>2023-06-26</v>
      </c>
      <c r="B45" s="1" t="str">
        <f>"0820"</f>
        <v>0820</v>
      </c>
      <c r="C45" s="1" t="s">
        <v>43</v>
      </c>
      <c r="D45" s="1" t="s">
        <v>109</v>
      </c>
      <c r="E45" s="1" t="str">
        <f>"01"</f>
        <v>01</v>
      </c>
      <c r="F45" s="1">
        <v>25</v>
      </c>
      <c r="G45" s="1" t="s">
        <v>14</v>
      </c>
      <c r="H45" s="1"/>
      <c r="I45" s="1" t="s">
        <v>16</v>
      </c>
      <c r="J45" s="15"/>
      <c r="K45" s="4" t="s">
        <v>108</v>
      </c>
      <c r="L45" s="1">
        <v>1985</v>
      </c>
      <c r="M45" s="1" t="s">
        <v>45</v>
      </c>
      <c r="N45" s="1" t="s">
        <v>22</v>
      </c>
    </row>
    <row r="46" spans="1:14" ht="43.5">
      <c r="A46" s="1" t="str">
        <f t="shared" si="2"/>
        <v>2023-06-26</v>
      </c>
      <c r="B46" s="1" t="str">
        <f>"0845"</f>
        <v>0845</v>
      </c>
      <c r="C46" s="1" t="s">
        <v>46</v>
      </c>
      <c r="D46" s="1" t="s">
        <v>111</v>
      </c>
      <c r="E46" s="1" t="str">
        <f>"02"</f>
        <v>02</v>
      </c>
      <c r="F46" s="1">
        <v>11</v>
      </c>
      <c r="G46" s="1" t="s">
        <v>14</v>
      </c>
      <c r="H46" s="1"/>
      <c r="I46" s="1" t="s">
        <v>16</v>
      </c>
      <c r="J46" s="15"/>
      <c r="K46" s="4" t="s">
        <v>110</v>
      </c>
      <c r="L46" s="1">
        <v>2014</v>
      </c>
      <c r="M46" s="1" t="s">
        <v>17</v>
      </c>
      <c r="N46" s="1"/>
    </row>
    <row r="47" spans="1:14" ht="43.5">
      <c r="A47" s="1" t="str">
        <f t="shared" si="2"/>
        <v>2023-06-26</v>
      </c>
      <c r="B47" s="1" t="str">
        <f>"0910"</f>
        <v>0910</v>
      </c>
      <c r="C47" s="1" t="s">
        <v>49</v>
      </c>
      <c r="D47" s="1" t="s">
        <v>113</v>
      </c>
      <c r="E47" s="1" t="str">
        <f>"05"</f>
        <v>05</v>
      </c>
      <c r="F47" s="1">
        <v>2</v>
      </c>
      <c r="G47" s="1" t="s">
        <v>19</v>
      </c>
      <c r="H47" s="1"/>
      <c r="I47" s="1" t="s">
        <v>16</v>
      </c>
      <c r="J47" s="15"/>
      <c r="K47" s="4" t="s">
        <v>112</v>
      </c>
      <c r="L47" s="1">
        <v>2021</v>
      </c>
      <c r="M47" s="1" t="s">
        <v>27</v>
      </c>
      <c r="N47" s="1"/>
    </row>
    <row r="48" spans="1:14" ht="43.5">
      <c r="A48" s="1" t="str">
        <f t="shared" si="2"/>
        <v>2023-06-26</v>
      </c>
      <c r="B48" s="1" t="str">
        <f>"0935"</f>
        <v>0935</v>
      </c>
      <c r="C48" s="1" t="s">
        <v>49</v>
      </c>
      <c r="D48" s="1" t="s">
        <v>115</v>
      </c>
      <c r="E48" s="1" t="str">
        <f>"05"</f>
        <v>05</v>
      </c>
      <c r="F48" s="1">
        <v>3</v>
      </c>
      <c r="G48" s="1" t="s">
        <v>19</v>
      </c>
      <c r="H48" s="1"/>
      <c r="I48" s="1" t="s">
        <v>16</v>
      </c>
      <c r="J48" s="15"/>
      <c r="K48" s="4" t="s">
        <v>114</v>
      </c>
      <c r="L48" s="1">
        <v>2021</v>
      </c>
      <c r="M48" s="1" t="s">
        <v>27</v>
      </c>
      <c r="N48" s="1"/>
    </row>
    <row r="49" spans="1:14" ht="43.5">
      <c r="A49" s="1" t="str">
        <f t="shared" si="2"/>
        <v>2023-06-26</v>
      </c>
      <c r="B49" s="1" t="str">
        <f>"1000"</f>
        <v>1000</v>
      </c>
      <c r="C49" s="1" t="s">
        <v>81</v>
      </c>
      <c r="D49" s="1" t="s">
        <v>84</v>
      </c>
      <c r="E49" s="1" t="str">
        <f>"01"</f>
        <v>01</v>
      </c>
      <c r="F49" s="1">
        <v>3</v>
      </c>
      <c r="G49" s="1" t="s">
        <v>14</v>
      </c>
      <c r="H49" s="1" t="s">
        <v>82</v>
      </c>
      <c r="I49" s="1" t="s">
        <v>16</v>
      </c>
      <c r="J49" s="15"/>
      <c r="K49" s="4" t="s">
        <v>83</v>
      </c>
      <c r="L49" s="1">
        <v>2016</v>
      </c>
      <c r="M49" s="1" t="s">
        <v>42</v>
      </c>
      <c r="N49" s="1" t="s">
        <v>22</v>
      </c>
    </row>
    <row r="50" spans="1:14" ht="43.5">
      <c r="A50" s="1" t="str">
        <f t="shared" si="2"/>
        <v>2023-06-26</v>
      </c>
      <c r="B50" s="1" t="str">
        <f>"1100"</f>
        <v>1100</v>
      </c>
      <c r="C50" s="1" t="s">
        <v>85</v>
      </c>
      <c r="D50" s="1" t="s">
        <v>86</v>
      </c>
      <c r="E50" s="1" t="str">
        <f>" "</f>
        <v> </v>
      </c>
      <c r="F50" s="1">
        <v>0</v>
      </c>
      <c r="G50" s="1"/>
      <c r="H50" s="1"/>
      <c r="I50" s="1" t="s">
        <v>16</v>
      </c>
      <c r="J50" s="15"/>
      <c r="K50" s="4" t="s">
        <v>516</v>
      </c>
      <c r="L50" s="1">
        <v>2022</v>
      </c>
      <c r="M50" s="1" t="s">
        <v>45</v>
      </c>
      <c r="N50" s="1" t="s">
        <v>22</v>
      </c>
    </row>
    <row r="51" spans="1:14" ht="28.5">
      <c r="A51" s="1" t="str">
        <f t="shared" si="2"/>
        <v>2023-06-26</v>
      </c>
      <c r="B51" s="1" t="str">
        <f>"1200"</f>
        <v>1200</v>
      </c>
      <c r="C51" s="1" t="s">
        <v>116</v>
      </c>
      <c r="D51" s="1" t="s">
        <v>119</v>
      </c>
      <c r="E51" s="1" t="str">
        <f>"2018"</f>
        <v>2018</v>
      </c>
      <c r="F51" s="1">
        <v>0</v>
      </c>
      <c r="G51" s="1" t="s">
        <v>14</v>
      </c>
      <c r="H51" s="1" t="s">
        <v>117</v>
      </c>
      <c r="I51" s="1" t="s">
        <v>16</v>
      </c>
      <c r="J51" s="15"/>
      <c r="K51" s="4" t="s">
        <v>118</v>
      </c>
      <c r="L51" s="1">
        <v>2018</v>
      </c>
      <c r="M51" s="1" t="s">
        <v>17</v>
      </c>
      <c r="N51" s="1"/>
    </row>
    <row r="52" spans="1:14" ht="28.5">
      <c r="A52" s="1" t="str">
        <f t="shared" si="2"/>
        <v>2023-06-26</v>
      </c>
      <c r="B52" s="1" t="str">
        <f>"1230"</f>
        <v>1230</v>
      </c>
      <c r="C52" s="1" t="s">
        <v>120</v>
      </c>
      <c r="D52" s="1" t="s">
        <v>123</v>
      </c>
      <c r="E52" s="1" t="str">
        <f>" "</f>
        <v> </v>
      </c>
      <c r="F52" s="1">
        <v>0</v>
      </c>
      <c r="G52" s="1" t="s">
        <v>14</v>
      </c>
      <c r="H52" s="1" t="s">
        <v>121</v>
      </c>
      <c r="I52" s="1" t="s">
        <v>16</v>
      </c>
      <c r="J52" s="15"/>
      <c r="K52" s="4" t="s">
        <v>122</v>
      </c>
      <c r="L52" s="1">
        <v>2020</v>
      </c>
      <c r="M52" s="1" t="s">
        <v>17</v>
      </c>
      <c r="N52" s="1" t="s">
        <v>22</v>
      </c>
    </row>
    <row r="53" spans="1:14" ht="43.5">
      <c r="A53" s="1" t="str">
        <f t="shared" si="2"/>
        <v>2023-06-26</v>
      </c>
      <c r="B53" s="1" t="str">
        <f>"1330"</f>
        <v>1330</v>
      </c>
      <c r="C53" s="1" t="s">
        <v>76</v>
      </c>
      <c r="D53" s="1" t="s">
        <v>78</v>
      </c>
      <c r="E53" s="1" t="str">
        <f>"01"</f>
        <v>01</v>
      </c>
      <c r="F53" s="1">
        <v>2</v>
      </c>
      <c r="G53" s="1" t="s">
        <v>19</v>
      </c>
      <c r="H53" s="1"/>
      <c r="I53" s="1" t="s">
        <v>16</v>
      </c>
      <c r="J53" s="15"/>
      <c r="K53" s="4" t="s">
        <v>77</v>
      </c>
      <c r="L53" s="1">
        <v>2020</v>
      </c>
      <c r="M53" s="1" t="s">
        <v>27</v>
      </c>
      <c r="N53" s="1" t="s">
        <v>22</v>
      </c>
    </row>
    <row r="54" spans="1:14" ht="43.5">
      <c r="A54" s="1" t="str">
        <f t="shared" si="2"/>
        <v>2023-06-26</v>
      </c>
      <c r="B54" s="1" t="str">
        <f>"1400"</f>
        <v>1400</v>
      </c>
      <c r="C54" s="1" t="s">
        <v>124</v>
      </c>
      <c r="D54" s="1" t="s">
        <v>127</v>
      </c>
      <c r="E54" s="1" t="str">
        <f>"04"</f>
        <v>04</v>
      </c>
      <c r="F54" s="1">
        <v>195</v>
      </c>
      <c r="G54" s="1" t="s">
        <v>14</v>
      </c>
      <c r="H54" s="1" t="s">
        <v>125</v>
      </c>
      <c r="I54" s="1" t="s">
        <v>16</v>
      </c>
      <c r="J54" s="15"/>
      <c r="K54" s="4" t="s">
        <v>126</v>
      </c>
      <c r="L54" s="1">
        <v>2022</v>
      </c>
      <c r="M54" s="1" t="s">
        <v>128</v>
      </c>
      <c r="N54" s="1"/>
    </row>
    <row r="55" spans="1:14" ht="28.5">
      <c r="A55" s="1" t="str">
        <f t="shared" si="2"/>
        <v>2023-06-26</v>
      </c>
      <c r="B55" s="1" t="str">
        <f>"1430"</f>
        <v>1430</v>
      </c>
      <c r="C55" s="1" t="s">
        <v>129</v>
      </c>
      <c r="D55" s="1" t="s">
        <v>131</v>
      </c>
      <c r="E55" s="1" t="str">
        <f>"03"</f>
        <v>03</v>
      </c>
      <c r="F55" s="1">
        <v>7</v>
      </c>
      <c r="G55" s="1" t="s">
        <v>14</v>
      </c>
      <c r="H55" s="1"/>
      <c r="I55" s="1" t="s">
        <v>16</v>
      </c>
      <c r="J55" s="15"/>
      <c r="K55" s="4" t="s">
        <v>130</v>
      </c>
      <c r="L55" s="1">
        <v>0</v>
      </c>
      <c r="M55" s="1" t="s">
        <v>56</v>
      </c>
      <c r="N55" s="1"/>
    </row>
    <row r="56" spans="1:14" ht="28.5">
      <c r="A56" s="1" t="str">
        <f t="shared" si="2"/>
        <v>2023-06-26</v>
      </c>
      <c r="B56" s="1" t="str">
        <f>"1500"</f>
        <v>1500</v>
      </c>
      <c r="C56" s="1" t="s">
        <v>132</v>
      </c>
      <c r="D56" s="1" t="s">
        <v>134</v>
      </c>
      <c r="E56" s="1" t="str">
        <f>"02"</f>
        <v>02</v>
      </c>
      <c r="F56" s="1">
        <v>3</v>
      </c>
      <c r="G56" s="1" t="s">
        <v>19</v>
      </c>
      <c r="H56" s="1"/>
      <c r="I56" s="1" t="s">
        <v>16</v>
      </c>
      <c r="J56" s="15"/>
      <c r="K56" s="4" t="s">
        <v>133</v>
      </c>
      <c r="L56" s="1">
        <v>2019</v>
      </c>
      <c r="M56" s="1" t="s">
        <v>135</v>
      </c>
      <c r="N56" s="1"/>
    </row>
    <row r="57" spans="1:14" ht="28.5">
      <c r="A57" s="1" t="str">
        <f t="shared" si="2"/>
        <v>2023-06-26</v>
      </c>
      <c r="B57" s="1" t="str">
        <f>"1525"</f>
        <v>1525</v>
      </c>
      <c r="C57" s="1" t="s">
        <v>136</v>
      </c>
      <c r="D57" s="1" t="s">
        <v>136</v>
      </c>
      <c r="E57" s="1" t="str">
        <f>"01"</f>
        <v>01</v>
      </c>
      <c r="F57" s="1">
        <v>4</v>
      </c>
      <c r="G57" s="1" t="s">
        <v>19</v>
      </c>
      <c r="H57" s="1"/>
      <c r="I57" s="1" t="s">
        <v>16</v>
      </c>
      <c r="J57" s="15"/>
      <c r="K57" s="4" t="s">
        <v>137</v>
      </c>
      <c r="L57" s="1">
        <v>0</v>
      </c>
      <c r="M57" s="1" t="s">
        <v>56</v>
      </c>
      <c r="N57" s="1" t="s">
        <v>22</v>
      </c>
    </row>
    <row r="58" spans="1:14" ht="43.5">
      <c r="A58" s="1" t="str">
        <f t="shared" si="2"/>
        <v>2023-06-26</v>
      </c>
      <c r="B58" s="1" t="str">
        <f>"1540"</f>
        <v>1540</v>
      </c>
      <c r="C58" s="1" t="s">
        <v>138</v>
      </c>
      <c r="D58" s="1" t="s">
        <v>140</v>
      </c>
      <c r="E58" s="1" t="str">
        <f>"02"</f>
        <v>02</v>
      </c>
      <c r="F58" s="1">
        <v>5</v>
      </c>
      <c r="G58" s="1" t="s">
        <v>19</v>
      </c>
      <c r="H58" s="1"/>
      <c r="I58" s="1" t="s">
        <v>16</v>
      </c>
      <c r="J58" s="15"/>
      <c r="K58" s="4" t="s">
        <v>139</v>
      </c>
      <c r="L58" s="1">
        <v>2018</v>
      </c>
      <c r="M58" s="1" t="s">
        <v>17</v>
      </c>
      <c r="N58" s="1"/>
    </row>
    <row r="59" spans="1:14" ht="28.5">
      <c r="A59" s="1" t="str">
        <f t="shared" si="2"/>
        <v>2023-06-26</v>
      </c>
      <c r="B59" s="1" t="str">
        <f>"1555"</f>
        <v>1555</v>
      </c>
      <c r="C59" s="1" t="s">
        <v>141</v>
      </c>
      <c r="D59" s="1" t="s">
        <v>143</v>
      </c>
      <c r="E59" s="1" t="str">
        <f>"01"</f>
        <v>01</v>
      </c>
      <c r="F59" s="1">
        <v>5</v>
      </c>
      <c r="G59" s="1" t="s">
        <v>19</v>
      </c>
      <c r="H59" s="1"/>
      <c r="I59" s="1" t="s">
        <v>16</v>
      </c>
      <c r="J59" s="15"/>
      <c r="K59" s="4" t="s">
        <v>142</v>
      </c>
      <c r="L59" s="1">
        <v>2021</v>
      </c>
      <c r="M59" s="1" t="s">
        <v>27</v>
      </c>
      <c r="N59" s="1"/>
    </row>
    <row r="60" spans="1:14" ht="43.5">
      <c r="A60" s="1" t="str">
        <f t="shared" si="2"/>
        <v>2023-06-26</v>
      </c>
      <c r="B60" s="1" t="str">
        <f>"1600"</f>
        <v>1600</v>
      </c>
      <c r="C60" s="1" t="s">
        <v>144</v>
      </c>
      <c r="D60" s="1" t="s">
        <v>146</v>
      </c>
      <c r="E60" s="1" t="str">
        <f>"01"</f>
        <v>01</v>
      </c>
      <c r="F60" s="1">
        <v>9</v>
      </c>
      <c r="G60" s="1" t="s">
        <v>19</v>
      </c>
      <c r="H60" s="1" t="s">
        <v>121</v>
      </c>
      <c r="I60" s="1" t="s">
        <v>16</v>
      </c>
      <c r="J60" s="15"/>
      <c r="K60" s="4" t="s">
        <v>145</v>
      </c>
      <c r="L60" s="1">
        <v>2019</v>
      </c>
      <c r="M60" s="1" t="s">
        <v>17</v>
      </c>
      <c r="N60" s="1" t="s">
        <v>22</v>
      </c>
    </row>
    <row r="61" spans="1:14" ht="43.5">
      <c r="A61" s="1" t="str">
        <f t="shared" si="2"/>
        <v>2023-06-26</v>
      </c>
      <c r="B61" s="1" t="str">
        <f>"1630"</f>
        <v>1630</v>
      </c>
      <c r="C61" s="1" t="s">
        <v>43</v>
      </c>
      <c r="D61" s="1" t="s">
        <v>520</v>
      </c>
      <c r="E61" s="1" t="str">
        <f>"01"</f>
        <v>01</v>
      </c>
      <c r="F61" s="1">
        <v>8</v>
      </c>
      <c r="G61" s="1" t="s">
        <v>14</v>
      </c>
      <c r="H61" s="1"/>
      <c r="I61" s="1" t="s">
        <v>16</v>
      </c>
      <c r="J61" s="15"/>
      <c r="K61" s="4" t="s">
        <v>147</v>
      </c>
      <c r="L61" s="1">
        <v>1985</v>
      </c>
      <c r="M61" s="1" t="s">
        <v>45</v>
      </c>
      <c r="N61" s="1" t="s">
        <v>22</v>
      </c>
    </row>
    <row r="62" spans="1:14" ht="28.5">
      <c r="A62" s="1" t="str">
        <f t="shared" si="2"/>
        <v>2023-06-26</v>
      </c>
      <c r="B62" s="1" t="str">
        <f>"1700"</f>
        <v>1700</v>
      </c>
      <c r="C62" s="1" t="s">
        <v>148</v>
      </c>
      <c r="D62" s="1" t="s">
        <v>150</v>
      </c>
      <c r="E62" s="1" t="str">
        <f>"2019"</f>
        <v>2019</v>
      </c>
      <c r="F62" s="1">
        <v>20</v>
      </c>
      <c r="G62" s="1" t="s">
        <v>19</v>
      </c>
      <c r="H62" s="1"/>
      <c r="I62" s="1" t="s">
        <v>16</v>
      </c>
      <c r="J62" s="15"/>
      <c r="K62" s="4" t="s">
        <v>149</v>
      </c>
      <c r="L62" s="1">
        <v>2019</v>
      </c>
      <c r="M62" s="1" t="s">
        <v>17</v>
      </c>
      <c r="N62" s="1"/>
    </row>
    <row r="63" spans="1:14" ht="43.5">
      <c r="A63" s="1" t="str">
        <f t="shared" si="2"/>
        <v>2023-06-26</v>
      </c>
      <c r="B63" s="1" t="str">
        <f>"1715"</f>
        <v>1715</v>
      </c>
      <c r="C63" s="1" t="s">
        <v>148</v>
      </c>
      <c r="D63" s="1" t="s">
        <v>521</v>
      </c>
      <c r="E63" s="1" t="str">
        <f>"2019"</f>
        <v>2019</v>
      </c>
      <c r="F63" s="1">
        <v>21</v>
      </c>
      <c r="G63" s="1" t="s">
        <v>19</v>
      </c>
      <c r="H63" s="1"/>
      <c r="I63" s="1" t="s">
        <v>16</v>
      </c>
      <c r="J63" s="15"/>
      <c r="K63" s="4" t="s">
        <v>151</v>
      </c>
      <c r="L63" s="1">
        <v>2019</v>
      </c>
      <c r="M63" s="1" t="s">
        <v>17</v>
      </c>
      <c r="N63" s="1"/>
    </row>
    <row r="64" spans="1:14" ht="14.25">
      <c r="A64" s="1" t="str">
        <f t="shared" si="2"/>
        <v>2023-06-26</v>
      </c>
      <c r="B64" s="1" t="str">
        <f>"1730"</f>
        <v>1730</v>
      </c>
      <c r="C64" s="1" t="s">
        <v>152</v>
      </c>
      <c r="D64" s="1" t="s">
        <v>154</v>
      </c>
      <c r="E64" s="1" t="str">
        <f>"2020"</f>
        <v>2020</v>
      </c>
      <c r="F64" s="1">
        <v>158</v>
      </c>
      <c r="G64" s="1" t="s">
        <v>55</v>
      </c>
      <c r="H64" s="1"/>
      <c r="I64" s="1"/>
      <c r="J64" s="15"/>
      <c r="K64" s="4" t="s">
        <v>153</v>
      </c>
      <c r="L64" s="1">
        <v>2020</v>
      </c>
      <c r="M64" s="1" t="s">
        <v>27</v>
      </c>
      <c r="N64" s="1"/>
    </row>
    <row r="65" spans="1:14" ht="43.5">
      <c r="A65" s="1" t="str">
        <f t="shared" si="2"/>
        <v>2023-06-26</v>
      </c>
      <c r="B65" s="1" t="str">
        <f>"1800"</f>
        <v>1800</v>
      </c>
      <c r="C65" s="1" t="s">
        <v>73</v>
      </c>
      <c r="D65" s="1" t="s">
        <v>156</v>
      </c>
      <c r="E65" s="1" t="str">
        <f>"2022"</f>
        <v>2022</v>
      </c>
      <c r="F65" s="1">
        <v>10</v>
      </c>
      <c r="G65" s="1" t="s">
        <v>14</v>
      </c>
      <c r="H65" s="1"/>
      <c r="I65" s="1" t="s">
        <v>16</v>
      </c>
      <c r="J65" s="15"/>
      <c r="K65" s="4" t="s">
        <v>155</v>
      </c>
      <c r="L65" s="1">
        <v>2022</v>
      </c>
      <c r="M65" s="1" t="s">
        <v>17</v>
      </c>
      <c r="N65" s="1"/>
    </row>
    <row r="66" spans="1:14" ht="28.5">
      <c r="A66" s="1" t="str">
        <f t="shared" si="2"/>
        <v>2023-06-26</v>
      </c>
      <c r="B66" s="1" t="str">
        <f>"1830"</f>
        <v>1830</v>
      </c>
      <c r="C66" s="1" t="s">
        <v>79</v>
      </c>
      <c r="D66" s="1" t="s">
        <v>157</v>
      </c>
      <c r="E66" s="1" t="str">
        <f>"2023"</f>
        <v>2023</v>
      </c>
      <c r="F66" s="1">
        <v>120</v>
      </c>
      <c r="G66" s="1" t="s">
        <v>55</v>
      </c>
      <c r="H66" s="1"/>
      <c r="I66" s="1"/>
      <c r="J66" s="15"/>
      <c r="K66" s="4" t="s">
        <v>80</v>
      </c>
      <c r="L66" s="1">
        <v>2023</v>
      </c>
      <c r="M66" s="1" t="s">
        <v>17</v>
      </c>
      <c r="N66" s="1"/>
    </row>
    <row r="67" spans="1:14" ht="43.5">
      <c r="A67" s="16" t="str">
        <f t="shared" si="2"/>
        <v>2023-06-26</v>
      </c>
      <c r="B67" s="16" t="str">
        <f>"1840"</f>
        <v>1840</v>
      </c>
      <c r="C67" s="16" t="s">
        <v>158</v>
      </c>
      <c r="D67" s="16" t="s">
        <v>160</v>
      </c>
      <c r="E67" s="16" t="str">
        <f>"01"</f>
        <v>01</v>
      </c>
      <c r="F67" s="16">
        <v>1</v>
      </c>
      <c r="G67" s="16" t="s">
        <v>14</v>
      </c>
      <c r="H67" s="16"/>
      <c r="I67" s="16" t="s">
        <v>16</v>
      </c>
      <c r="J67" s="14" t="s">
        <v>499</v>
      </c>
      <c r="K67" s="17" t="s">
        <v>159</v>
      </c>
      <c r="L67" s="16">
        <v>2015</v>
      </c>
      <c r="M67" s="16" t="s">
        <v>27</v>
      </c>
      <c r="N67" s="16" t="s">
        <v>22</v>
      </c>
    </row>
    <row r="68" spans="1:14" ht="43.5">
      <c r="A68" s="16" t="str">
        <f t="shared" si="2"/>
        <v>2023-06-26</v>
      </c>
      <c r="B68" s="16" t="str">
        <f>"1930"</f>
        <v>1930</v>
      </c>
      <c r="C68" s="16" t="s">
        <v>161</v>
      </c>
      <c r="D68" s="16" t="s">
        <v>163</v>
      </c>
      <c r="E68" s="16" t="str">
        <f>"1"</f>
        <v>1</v>
      </c>
      <c r="F68" s="16">
        <v>2</v>
      </c>
      <c r="G68" s="16" t="s">
        <v>14</v>
      </c>
      <c r="H68" s="16"/>
      <c r="I68" s="16" t="s">
        <v>16</v>
      </c>
      <c r="J68" s="14" t="s">
        <v>500</v>
      </c>
      <c r="K68" s="17" t="s">
        <v>162</v>
      </c>
      <c r="L68" s="16">
        <v>2017</v>
      </c>
      <c r="M68" s="16" t="s">
        <v>17</v>
      </c>
      <c r="N68" s="16" t="s">
        <v>22</v>
      </c>
    </row>
    <row r="69" spans="1:14" ht="43.5">
      <c r="A69" s="16" t="str">
        <f t="shared" si="2"/>
        <v>2023-06-26</v>
      </c>
      <c r="B69" s="16" t="str">
        <f>"2030"</f>
        <v>2030</v>
      </c>
      <c r="C69" s="16" t="s">
        <v>164</v>
      </c>
      <c r="D69" s="16" t="s">
        <v>166</v>
      </c>
      <c r="E69" s="16" t="str">
        <f>"30"</f>
        <v>30</v>
      </c>
      <c r="F69" s="16">
        <v>11</v>
      </c>
      <c r="G69" s="16" t="s">
        <v>55</v>
      </c>
      <c r="H69" s="16"/>
      <c r="I69" s="16"/>
      <c r="J69" s="14" t="s">
        <v>503</v>
      </c>
      <c r="K69" s="17" t="s">
        <v>165</v>
      </c>
      <c r="L69" s="16">
        <v>2023</v>
      </c>
      <c r="M69" s="16" t="s">
        <v>17</v>
      </c>
      <c r="N69" s="16"/>
    </row>
    <row r="70" spans="1:14" ht="43.5">
      <c r="A70" s="16" t="str">
        <f t="shared" si="2"/>
        <v>2023-06-26</v>
      </c>
      <c r="B70" s="16" t="str">
        <f>"2100"</f>
        <v>2100</v>
      </c>
      <c r="C70" s="16" t="s">
        <v>167</v>
      </c>
      <c r="D70" s="16" t="s">
        <v>56</v>
      </c>
      <c r="E70" s="16" t="str">
        <f>" "</f>
        <v> </v>
      </c>
      <c r="F70" s="16">
        <v>0</v>
      </c>
      <c r="G70" s="16" t="s">
        <v>88</v>
      </c>
      <c r="H70" s="16" t="s">
        <v>168</v>
      </c>
      <c r="I70" s="16" t="s">
        <v>16</v>
      </c>
      <c r="J70" s="14" t="s">
        <v>504</v>
      </c>
      <c r="K70" s="17" t="s">
        <v>169</v>
      </c>
      <c r="L70" s="16">
        <v>2020</v>
      </c>
      <c r="M70" s="16" t="s">
        <v>135</v>
      </c>
      <c r="N70" s="16"/>
    </row>
    <row r="71" spans="1:14" ht="43.5">
      <c r="A71" s="1" t="str">
        <f t="shared" si="2"/>
        <v>2023-06-26</v>
      </c>
      <c r="B71" s="1" t="str">
        <f>"2310"</f>
        <v>2310</v>
      </c>
      <c r="C71" s="1" t="s">
        <v>170</v>
      </c>
      <c r="D71" s="1" t="s">
        <v>172</v>
      </c>
      <c r="E71" s="1" t="str">
        <f>"01"</f>
        <v>01</v>
      </c>
      <c r="F71" s="1">
        <v>2</v>
      </c>
      <c r="G71" s="1" t="s">
        <v>14</v>
      </c>
      <c r="H71" s="1"/>
      <c r="I71" s="1" t="s">
        <v>16</v>
      </c>
      <c r="J71" s="15"/>
      <c r="K71" s="4" t="s">
        <v>171</v>
      </c>
      <c r="L71" s="1">
        <v>2020</v>
      </c>
      <c r="M71" s="1" t="s">
        <v>17</v>
      </c>
      <c r="N71" s="1" t="s">
        <v>22</v>
      </c>
    </row>
    <row r="72" spans="1:14" ht="28.5">
      <c r="A72" s="1" t="str">
        <f t="shared" si="2"/>
        <v>2023-06-26</v>
      </c>
      <c r="B72" s="1" t="str">
        <f>"2400"</f>
        <v>2400</v>
      </c>
      <c r="C72" s="1" t="s">
        <v>13</v>
      </c>
      <c r="D72" s="1"/>
      <c r="E72" s="1" t="str">
        <f aca="true" t="shared" si="3" ref="E72:E77">"03"</f>
        <v>03</v>
      </c>
      <c r="F72" s="1">
        <v>11</v>
      </c>
      <c r="G72" s="1" t="s">
        <v>14</v>
      </c>
      <c r="H72" s="1"/>
      <c r="I72" s="1" t="s">
        <v>16</v>
      </c>
      <c r="J72" s="15"/>
      <c r="K72" s="4" t="s">
        <v>15</v>
      </c>
      <c r="L72" s="1">
        <v>2012</v>
      </c>
      <c r="M72" s="1" t="s">
        <v>17</v>
      </c>
      <c r="N72" s="1"/>
    </row>
    <row r="73" spans="1:14" ht="28.5">
      <c r="A73" s="1" t="str">
        <f t="shared" si="2"/>
        <v>2023-06-26</v>
      </c>
      <c r="B73" s="1" t="str">
        <f>"2500"</f>
        <v>2500</v>
      </c>
      <c r="C73" s="1" t="s">
        <v>13</v>
      </c>
      <c r="D73" s="1"/>
      <c r="E73" s="1" t="str">
        <f t="shared" si="3"/>
        <v>03</v>
      </c>
      <c r="F73" s="1">
        <v>11</v>
      </c>
      <c r="G73" s="1" t="s">
        <v>14</v>
      </c>
      <c r="H73" s="1"/>
      <c r="I73" s="1" t="s">
        <v>16</v>
      </c>
      <c r="J73" s="15"/>
      <c r="K73" s="4" t="s">
        <v>15</v>
      </c>
      <c r="L73" s="1">
        <v>2012</v>
      </c>
      <c r="M73" s="1" t="s">
        <v>17</v>
      </c>
      <c r="N73" s="1"/>
    </row>
    <row r="74" spans="1:14" ht="28.5">
      <c r="A74" s="1" t="str">
        <f t="shared" si="2"/>
        <v>2023-06-26</v>
      </c>
      <c r="B74" s="1" t="str">
        <f>"2600"</f>
        <v>2600</v>
      </c>
      <c r="C74" s="1" t="s">
        <v>13</v>
      </c>
      <c r="D74" s="1"/>
      <c r="E74" s="1" t="str">
        <f t="shared" si="3"/>
        <v>03</v>
      </c>
      <c r="F74" s="1">
        <v>11</v>
      </c>
      <c r="G74" s="1" t="s">
        <v>14</v>
      </c>
      <c r="H74" s="1"/>
      <c r="I74" s="1" t="s">
        <v>16</v>
      </c>
      <c r="J74" s="15"/>
      <c r="K74" s="4" t="s">
        <v>15</v>
      </c>
      <c r="L74" s="1">
        <v>2012</v>
      </c>
      <c r="M74" s="1" t="s">
        <v>17</v>
      </c>
      <c r="N74" s="1"/>
    </row>
    <row r="75" spans="1:14" ht="28.5">
      <c r="A75" s="1" t="str">
        <f t="shared" si="2"/>
        <v>2023-06-26</v>
      </c>
      <c r="B75" s="1" t="str">
        <f>"2700"</f>
        <v>2700</v>
      </c>
      <c r="C75" s="1" t="s">
        <v>13</v>
      </c>
      <c r="D75" s="1"/>
      <c r="E75" s="1" t="str">
        <f t="shared" si="3"/>
        <v>03</v>
      </c>
      <c r="F75" s="1">
        <v>11</v>
      </c>
      <c r="G75" s="1" t="s">
        <v>14</v>
      </c>
      <c r="H75" s="1"/>
      <c r="I75" s="1" t="s">
        <v>16</v>
      </c>
      <c r="J75" s="15"/>
      <c r="K75" s="4" t="s">
        <v>15</v>
      </c>
      <c r="L75" s="1">
        <v>2012</v>
      </c>
      <c r="M75" s="1" t="s">
        <v>17</v>
      </c>
      <c r="N75" s="1"/>
    </row>
    <row r="76" spans="1:14" ht="28.5">
      <c r="A76" s="1" t="str">
        <f t="shared" si="2"/>
        <v>2023-06-26</v>
      </c>
      <c r="B76" s="1" t="str">
        <f>"2800"</f>
        <v>2800</v>
      </c>
      <c r="C76" s="1" t="s">
        <v>13</v>
      </c>
      <c r="D76" s="1"/>
      <c r="E76" s="1" t="str">
        <f t="shared" si="3"/>
        <v>03</v>
      </c>
      <c r="F76" s="1">
        <v>11</v>
      </c>
      <c r="G76" s="1" t="s">
        <v>14</v>
      </c>
      <c r="H76" s="1"/>
      <c r="I76" s="1" t="s">
        <v>16</v>
      </c>
      <c r="J76" s="15"/>
      <c r="K76" s="4" t="s">
        <v>15</v>
      </c>
      <c r="L76" s="1">
        <v>2012</v>
      </c>
      <c r="M76" s="1" t="s">
        <v>17</v>
      </c>
      <c r="N76" s="1"/>
    </row>
    <row r="77" spans="1:14" ht="28.5">
      <c r="A77" s="1" t="str">
        <f aca="true" t="shared" si="4" ref="A77:A118">"2023-06-27"</f>
        <v>2023-06-27</v>
      </c>
      <c r="B77" s="1" t="str">
        <f>"0500"</f>
        <v>0500</v>
      </c>
      <c r="C77" s="1" t="s">
        <v>13</v>
      </c>
      <c r="D77" s="1"/>
      <c r="E77" s="1" t="str">
        <f t="shared" si="3"/>
        <v>03</v>
      </c>
      <c r="F77" s="1">
        <v>11</v>
      </c>
      <c r="G77" s="1" t="s">
        <v>14</v>
      </c>
      <c r="H77" s="1"/>
      <c r="I77" s="1" t="s">
        <v>16</v>
      </c>
      <c r="J77" s="15"/>
      <c r="K77" s="4" t="s">
        <v>15</v>
      </c>
      <c r="L77" s="1">
        <v>2012</v>
      </c>
      <c r="M77" s="1" t="s">
        <v>17</v>
      </c>
      <c r="N77" s="1"/>
    </row>
    <row r="78" spans="1:14" ht="14.25">
      <c r="A78" s="1" t="str">
        <f t="shared" si="4"/>
        <v>2023-06-27</v>
      </c>
      <c r="B78" s="1" t="str">
        <f>"0600"</f>
        <v>0600</v>
      </c>
      <c r="C78" s="1" t="s">
        <v>18</v>
      </c>
      <c r="D78" s="1" t="s">
        <v>173</v>
      </c>
      <c r="E78" s="1" t="str">
        <f>"02"</f>
        <v>02</v>
      </c>
      <c r="F78" s="1">
        <v>5</v>
      </c>
      <c r="G78" s="1" t="s">
        <v>19</v>
      </c>
      <c r="H78" s="1"/>
      <c r="I78" s="1" t="s">
        <v>16</v>
      </c>
      <c r="J78" s="15"/>
      <c r="K78" s="4" t="s">
        <v>20</v>
      </c>
      <c r="L78" s="1">
        <v>2019</v>
      </c>
      <c r="M78" s="1" t="s">
        <v>17</v>
      </c>
      <c r="N78" s="1"/>
    </row>
    <row r="79" spans="1:14" ht="14.25">
      <c r="A79" s="1" t="str">
        <f t="shared" si="4"/>
        <v>2023-06-27</v>
      </c>
      <c r="B79" s="1" t="str">
        <f>"0625"</f>
        <v>0625</v>
      </c>
      <c r="C79" s="1" t="s">
        <v>18</v>
      </c>
      <c r="D79" s="1" t="s">
        <v>174</v>
      </c>
      <c r="E79" s="1" t="str">
        <f>"02"</f>
        <v>02</v>
      </c>
      <c r="F79" s="1">
        <v>6</v>
      </c>
      <c r="G79" s="1" t="s">
        <v>19</v>
      </c>
      <c r="H79" s="1"/>
      <c r="I79" s="1" t="s">
        <v>16</v>
      </c>
      <c r="J79" s="15"/>
      <c r="K79" s="4" t="s">
        <v>20</v>
      </c>
      <c r="L79" s="1">
        <v>2019</v>
      </c>
      <c r="M79" s="1" t="s">
        <v>17</v>
      </c>
      <c r="N79" s="1"/>
    </row>
    <row r="80" spans="1:14" ht="28.5">
      <c r="A80" s="1" t="str">
        <f t="shared" si="4"/>
        <v>2023-06-27</v>
      </c>
      <c r="B80" s="1" t="str">
        <f>"0650"</f>
        <v>0650</v>
      </c>
      <c r="C80" s="1" t="s">
        <v>24</v>
      </c>
      <c r="D80" s="1" t="s">
        <v>176</v>
      </c>
      <c r="E80" s="1" t="str">
        <f>"02"</f>
        <v>02</v>
      </c>
      <c r="F80" s="1">
        <v>10</v>
      </c>
      <c r="G80" s="1" t="s">
        <v>19</v>
      </c>
      <c r="H80" s="1"/>
      <c r="I80" s="1" t="s">
        <v>16</v>
      </c>
      <c r="J80" s="15"/>
      <c r="K80" s="4" t="s">
        <v>175</v>
      </c>
      <c r="L80" s="1">
        <v>2018</v>
      </c>
      <c r="M80" s="1" t="s">
        <v>27</v>
      </c>
      <c r="N80" s="1"/>
    </row>
    <row r="81" spans="1:14" ht="43.5">
      <c r="A81" s="1" t="str">
        <f t="shared" si="4"/>
        <v>2023-06-27</v>
      </c>
      <c r="B81" s="1" t="str">
        <f>"0715"</f>
        <v>0715</v>
      </c>
      <c r="C81" s="1" t="s">
        <v>28</v>
      </c>
      <c r="D81" s="1" t="s">
        <v>178</v>
      </c>
      <c r="E81" s="1" t="str">
        <f>"01"</f>
        <v>01</v>
      </c>
      <c r="F81" s="1">
        <v>5</v>
      </c>
      <c r="G81" s="1" t="s">
        <v>19</v>
      </c>
      <c r="H81" s="1"/>
      <c r="I81" s="1" t="s">
        <v>16</v>
      </c>
      <c r="J81" s="15"/>
      <c r="K81" s="4" t="s">
        <v>177</v>
      </c>
      <c r="L81" s="1">
        <v>2016</v>
      </c>
      <c r="M81" s="1" t="s">
        <v>17</v>
      </c>
      <c r="N81" s="1"/>
    </row>
    <row r="82" spans="1:14" ht="28.5">
      <c r="A82" s="1" t="str">
        <f t="shared" si="4"/>
        <v>2023-06-27</v>
      </c>
      <c r="B82" s="1" t="str">
        <f>"0730"</f>
        <v>0730</v>
      </c>
      <c r="C82" s="1" t="s">
        <v>31</v>
      </c>
      <c r="D82" s="1"/>
      <c r="E82" s="1" t="str">
        <f>"02"</f>
        <v>02</v>
      </c>
      <c r="F82" s="1">
        <v>5</v>
      </c>
      <c r="G82" s="1" t="s">
        <v>19</v>
      </c>
      <c r="H82" s="1"/>
      <c r="I82" s="1" t="s">
        <v>16</v>
      </c>
      <c r="J82" s="15"/>
      <c r="K82" s="4" t="s">
        <v>32</v>
      </c>
      <c r="L82" s="1">
        <v>2011</v>
      </c>
      <c r="M82" s="1" t="s">
        <v>17</v>
      </c>
      <c r="N82" s="1"/>
    </row>
    <row r="83" spans="1:14" ht="28.5">
      <c r="A83" s="1" t="str">
        <f t="shared" si="4"/>
        <v>2023-06-27</v>
      </c>
      <c r="B83" s="1" t="str">
        <f>"0755"</f>
        <v>0755</v>
      </c>
      <c r="C83" s="1" t="s">
        <v>33</v>
      </c>
      <c r="D83" s="1" t="s">
        <v>180</v>
      </c>
      <c r="E83" s="1" t="str">
        <f>"01"</f>
        <v>01</v>
      </c>
      <c r="F83" s="1">
        <v>10</v>
      </c>
      <c r="G83" s="1" t="s">
        <v>19</v>
      </c>
      <c r="H83" s="1"/>
      <c r="I83" s="1" t="s">
        <v>16</v>
      </c>
      <c r="J83" s="15"/>
      <c r="K83" s="4" t="s">
        <v>179</v>
      </c>
      <c r="L83" s="1">
        <v>2017</v>
      </c>
      <c r="M83" s="1" t="s">
        <v>17</v>
      </c>
      <c r="N83" s="1"/>
    </row>
    <row r="84" spans="1:14" ht="43.5">
      <c r="A84" s="1" t="str">
        <f t="shared" si="4"/>
        <v>2023-06-27</v>
      </c>
      <c r="B84" s="1" t="str">
        <f>"0805"</f>
        <v>0805</v>
      </c>
      <c r="C84" s="1" t="s">
        <v>36</v>
      </c>
      <c r="D84" s="1" t="s">
        <v>182</v>
      </c>
      <c r="E84" s="1" t="str">
        <f>"01"</f>
        <v>01</v>
      </c>
      <c r="F84" s="1">
        <v>19</v>
      </c>
      <c r="G84" s="1" t="s">
        <v>19</v>
      </c>
      <c r="H84" s="1"/>
      <c r="I84" s="1" t="s">
        <v>16</v>
      </c>
      <c r="J84" s="15"/>
      <c r="K84" s="4" t="s">
        <v>181</v>
      </c>
      <c r="L84" s="1">
        <v>2020</v>
      </c>
      <c r="M84" s="1" t="s">
        <v>27</v>
      </c>
      <c r="N84" s="1"/>
    </row>
    <row r="85" spans="1:14" ht="28.5">
      <c r="A85" s="1" t="str">
        <f t="shared" si="4"/>
        <v>2023-06-27</v>
      </c>
      <c r="B85" s="1" t="str">
        <f>"0815"</f>
        <v>0815</v>
      </c>
      <c r="C85" s="1" t="s">
        <v>39</v>
      </c>
      <c r="D85" s="1" t="s">
        <v>184</v>
      </c>
      <c r="E85" s="1" t="str">
        <f>"02"</f>
        <v>02</v>
      </c>
      <c r="F85" s="1">
        <v>9</v>
      </c>
      <c r="G85" s="1" t="s">
        <v>19</v>
      </c>
      <c r="H85" s="1"/>
      <c r="I85" s="1" t="s">
        <v>16</v>
      </c>
      <c r="J85" s="15"/>
      <c r="K85" s="4" t="s">
        <v>183</v>
      </c>
      <c r="L85" s="1">
        <v>2021</v>
      </c>
      <c r="M85" s="1" t="s">
        <v>42</v>
      </c>
      <c r="N85" s="1"/>
    </row>
    <row r="86" spans="1:14" ht="28.5">
      <c r="A86" s="1" t="str">
        <f t="shared" si="4"/>
        <v>2023-06-27</v>
      </c>
      <c r="B86" s="1" t="str">
        <f>"0820"</f>
        <v>0820</v>
      </c>
      <c r="C86" s="1" t="s">
        <v>43</v>
      </c>
      <c r="D86" s="1" t="s">
        <v>186</v>
      </c>
      <c r="E86" s="1" t="str">
        <f>"01"</f>
        <v>01</v>
      </c>
      <c r="F86" s="1">
        <v>26</v>
      </c>
      <c r="G86" s="1" t="s">
        <v>19</v>
      </c>
      <c r="H86" s="1"/>
      <c r="I86" s="1" t="s">
        <v>16</v>
      </c>
      <c r="J86" s="15"/>
      <c r="K86" s="4" t="s">
        <v>185</v>
      </c>
      <c r="L86" s="1">
        <v>1985</v>
      </c>
      <c r="M86" s="1" t="s">
        <v>45</v>
      </c>
      <c r="N86" s="1" t="s">
        <v>22</v>
      </c>
    </row>
    <row r="87" spans="1:14" ht="43.5">
      <c r="A87" s="1" t="str">
        <f t="shared" si="4"/>
        <v>2023-06-27</v>
      </c>
      <c r="B87" s="1" t="str">
        <f>"0845"</f>
        <v>0845</v>
      </c>
      <c r="C87" s="1" t="s">
        <v>46</v>
      </c>
      <c r="D87" s="1" t="s">
        <v>188</v>
      </c>
      <c r="E87" s="1" t="str">
        <f>"02"</f>
        <v>02</v>
      </c>
      <c r="F87" s="1">
        <v>12</v>
      </c>
      <c r="G87" s="1" t="s">
        <v>19</v>
      </c>
      <c r="H87" s="1"/>
      <c r="I87" s="1" t="s">
        <v>16</v>
      </c>
      <c r="J87" s="15"/>
      <c r="K87" s="4" t="s">
        <v>187</v>
      </c>
      <c r="L87" s="1">
        <v>2014</v>
      </c>
      <c r="M87" s="1" t="s">
        <v>17</v>
      </c>
      <c r="N87" s="1"/>
    </row>
    <row r="88" spans="1:14" ht="28.5">
      <c r="A88" s="1" t="str">
        <f t="shared" si="4"/>
        <v>2023-06-27</v>
      </c>
      <c r="B88" s="1" t="str">
        <f>"0910"</f>
        <v>0910</v>
      </c>
      <c r="C88" s="1" t="s">
        <v>49</v>
      </c>
      <c r="D88" s="1" t="s">
        <v>522</v>
      </c>
      <c r="E88" s="1" t="str">
        <f>"05"</f>
        <v>05</v>
      </c>
      <c r="F88" s="1">
        <v>4</v>
      </c>
      <c r="G88" s="1" t="s">
        <v>19</v>
      </c>
      <c r="H88" s="1"/>
      <c r="I88" s="1" t="s">
        <v>16</v>
      </c>
      <c r="J88" s="15"/>
      <c r="K88" s="4" t="s">
        <v>189</v>
      </c>
      <c r="L88" s="1">
        <v>2021</v>
      </c>
      <c r="M88" s="1" t="s">
        <v>27</v>
      </c>
      <c r="N88" s="1"/>
    </row>
    <row r="89" spans="1:14" ht="28.5">
      <c r="A89" s="1" t="str">
        <f t="shared" si="4"/>
        <v>2023-06-27</v>
      </c>
      <c r="B89" s="1" t="str">
        <f>"0935"</f>
        <v>0935</v>
      </c>
      <c r="C89" s="1" t="s">
        <v>49</v>
      </c>
      <c r="D89" s="1" t="s">
        <v>191</v>
      </c>
      <c r="E89" s="1" t="str">
        <f>"05"</f>
        <v>05</v>
      </c>
      <c r="F89" s="1">
        <v>5</v>
      </c>
      <c r="G89" s="1" t="s">
        <v>19</v>
      </c>
      <c r="H89" s="1"/>
      <c r="I89" s="1" t="s">
        <v>16</v>
      </c>
      <c r="J89" s="15"/>
      <c r="K89" s="4" t="s">
        <v>190</v>
      </c>
      <c r="L89" s="1">
        <v>2021</v>
      </c>
      <c r="M89" s="1" t="s">
        <v>27</v>
      </c>
      <c r="N89" s="1"/>
    </row>
    <row r="90" spans="1:14" ht="43.5">
      <c r="A90" s="1" t="str">
        <f t="shared" si="4"/>
        <v>2023-06-27</v>
      </c>
      <c r="B90" s="1" t="str">
        <f>"1000"</f>
        <v>1000</v>
      </c>
      <c r="C90" s="1" t="s">
        <v>158</v>
      </c>
      <c r="D90" s="1" t="s">
        <v>160</v>
      </c>
      <c r="E90" s="1" t="str">
        <f>"01"</f>
        <v>01</v>
      </c>
      <c r="F90" s="1">
        <v>1</v>
      </c>
      <c r="G90" s="1" t="s">
        <v>14</v>
      </c>
      <c r="H90" s="1"/>
      <c r="I90" s="1" t="s">
        <v>16</v>
      </c>
      <c r="J90" s="15"/>
      <c r="K90" s="4" t="s">
        <v>159</v>
      </c>
      <c r="L90" s="1">
        <v>2015</v>
      </c>
      <c r="M90" s="1" t="s">
        <v>27</v>
      </c>
      <c r="N90" s="1" t="s">
        <v>22</v>
      </c>
    </row>
    <row r="91" spans="1:14" ht="43.5">
      <c r="A91" s="1" t="str">
        <f t="shared" si="4"/>
        <v>2023-06-27</v>
      </c>
      <c r="B91" s="1" t="str">
        <f>"1050"</f>
        <v>1050</v>
      </c>
      <c r="C91" s="1" t="s">
        <v>192</v>
      </c>
      <c r="D91" s="1" t="s">
        <v>194</v>
      </c>
      <c r="E91" s="1" t="str">
        <f>"01"</f>
        <v>01</v>
      </c>
      <c r="F91" s="1">
        <v>16</v>
      </c>
      <c r="G91" s="1" t="s">
        <v>19</v>
      </c>
      <c r="H91" s="1"/>
      <c r="I91" s="1" t="s">
        <v>16</v>
      </c>
      <c r="J91" s="15"/>
      <c r="K91" s="4" t="s">
        <v>193</v>
      </c>
      <c r="L91" s="1">
        <v>2019</v>
      </c>
      <c r="M91" s="1" t="s">
        <v>128</v>
      </c>
      <c r="N91" s="1"/>
    </row>
    <row r="92" spans="1:14" ht="43.5">
      <c r="A92" s="1" t="str">
        <f t="shared" si="4"/>
        <v>2023-06-27</v>
      </c>
      <c r="B92" s="1" t="str">
        <f>"1100"</f>
        <v>1100</v>
      </c>
      <c r="C92" s="1" t="s">
        <v>164</v>
      </c>
      <c r="D92" s="1" t="s">
        <v>166</v>
      </c>
      <c r="E92" s="1" t="str">
        <f>"30"</f>
        <v>30</v>
      </c>
      <c r="F92" s="1">
        <v>11</v>
      </c>
      <c r="G92" s="1" t="s">
        <v>55</v>
      </c>
      <c r="H92" s="1"/>
      <c r="I92" s="1" t="s">
        <v>16</v>
      </c>
      <c r="J92" s="15"/>
      <c r="K92" s="4" t="s">
        <v>165</v>
      </c>
      <c r="L92" s="1">
        <v>2023</v>
      </c>
      <c r="M92" s="1" t="s">
        <v>17</v>
      </c>
      <c r="N92" s="1"/>
    </row>
    <row r="93" spans="1:14" ht="43.5">
      <c r="A93" s="1" t="str">
        <f t="shared" si="4"/>
        <v>2023-06-27</v>
      </c>
      <c r="B93" s="1" t="str">
        <f>"1130"</f>
        <v>1130</v>
      </c>
      <c r="C93" s="1" t="s">
        <v>195</v>
      </c>
      <c r="D93" s="1" t="s">
        <v>195</v>
      </c>
      <c r="E93" s="1" t="str">
        <f>" "</f>
        <v> </v>
      </c>
      <c r="F93" s="1">
        <v>0</v>
      </c>
      <c r="G93" s="1" t="s">
        <v>14</v>
      </c>
      <c r="H93" s="1"/>
      <c r="I93" s="1" t="s">
        <v>16</v>
      </c>
      <c r="J93" s="15"/>
      <c r="K93" s="4" t="s">
        <v>196</v>
      </c>
      <c r="L93" s="1">
        <v>2018</v>
      </c>
      <c r="M93" s="1" t="s">
        <v>128</v>
      </c>
      <c r="N93" s="1" t="s">
        <v>22</v>
      </c>
    </row>
    <row r="94" spans="1:14" ht="43.5">
      <c r="A94" s="1" t="str">
        <f t="shared" si="4"/>
        <v>2023-06-27</v>
      </c>
      <c r="B94" s="1" t="str">
        <f>"1340"</f>
        <v>1340</v>
      </c>
      <c r="C94" s="1" t="s">
        <v>197</v>
      </c>
      <c r="D94" s="1" t="s">
        <v>197</v>
      </c>
      <c r="E94" s="1" t="str">
        <f>" "</f>
        <v> </v>
      </c>
      <c r="F94" s="1">
        <v>0</v>
      </c>
      <c r="G94" s="1" t="s">
        <v>14</v>
      </c>
      <c r="H94" s="1"/>
      <c r="I94" s="1" t="s">
        <v>16</v>
      </c>
      <c r="J94" s="15"/>
      <c r="K94" s="4" t="s">
        <v>198</v>
      </c>
      <c r="L94" s="1">
        <v>2020</v>
      </c>
      <c r="M94" s="1" t="s">
        <v>17</v>
      </c>
      <c r="N94" s="1"/>
    </row>
    <row r="95" spans="1:14" ht="28.5">
      <c r="A95" s="1" t="str">
        <f t="shared" si="4"/>
        <v>2023-06-27</v>
      </c>
      <c r="B95" s="1" t="str">
        <f>"1400"</f>
        <v>1400</v>
      </c>
      <c r="C95" s="1" t="s">
        <v>124</v>
      </c>
      <c r="D95" s="1" t="s">
        <v>201</v>
      </c>
      <c r="E95" s="1" t="str">
        <f>"04"</f>
        <v>04</v>
      </c>
      <c r="F95" s="1">
        <v>196</v>
      </c>
      <c r="G95" s="1" t="s">
        <v>14</v>
      </c>
      <c r="H95" s="1" t="s">
        <v>199</v>
      </c>
      <c r="I95" s="1" t="s">
        <v>16</v>
      </c>
      <c r="J95" s="15"/>
      <c r="K95" s="4" t="s">
        <v>200</v>
      </c>
      <c r="L95" s="1">
        <v>2022</v>
      </c>
      <c r="M95" s="1" t="s">
        <v>128</v>
      </c>
      <c r="N95" s="1"/>
    </row>
    <row r="96" spans="1:14" ht="43.5">
      <c r="A96" s="1" t="str">
        <f t="shared" si="4"/>
        <v>2023-06-27</v>
      </c>
      <c r="B96" s="1" t="str">
        <f>"1430"</f>
        <v>1430</v>
      </c>
      <c r="C96" s="1" t="s">
        <v>129</v>
      </c>
      <c r="D96" s="1" t="s">
        <v>203</v>
      </c>
      <c r="E96" s="1" t="str">
        <f>"03"</f>
        <v>03</v>
      </c>
      <c r="F96" s="1">
        <v>8</v>
      </c>
      <c r="G96" s="1" t="s">
        <v>19</v>
      </c>
      <c r="H96" s="1"/>
      <c r="I96" s="1" t="s">
        <v>16</v>
      </c>
      <c r="J96" s="15"/>
      <c r="K96" s="4" t="s">
        <v>202</v>
      </c>
      <c r="L96" s="1">
        <v>0</v>
      </c>
      <c r="M96" s="1" t="s">
        <v>56</v>
      </c>
      <c r="N96" s="1"/>
    </row>
    <row r="97" spans="1:14" ht="28.5">
      <c r="A97" s="1" t="str">
        <f t="shared" si="4"/>
        <v>2023-06-27</v>
      </c>
      <c r="B97" s="1" t="str">
        <f>"1500"</f>
        <v>1500</v>
      </c>
      <c r="C97" s="1" t="s">
        <v>132</v>
      </c>
      <c r="D97" s="1" t="s">
        <v>205</v>
      </c>
      <c r="E97" s="1" t="str">
        <f>"02"</f>
        <v>02</v>
      </c>
      <c r="F97" s="1">
        <v>4</v>
      </c>
      <c r="G97" s="1" t="s">
        <v>19</v>
      </c>
      <c r="H97" s="1"/>
      <c r="I97" s="1" t="s">
        <v>16</v>
      </c>
      <c r="J97" s="15"/>
      <c r="K97" s="4" t="s">
        <v>204</v>
      </c>
      <c r="L97" s="1">
        <v>2019</v>
      </c>
      <c r="M97" s="1" t="s">
        <v>135</v>
      </c>
      <c r="N97" s="1"/>
    </row>
    <row r="98" spans="1:14" ht="28.5">
      <c r="A98" s="1" t="str">
        <f t="shared" si="4"/>
        <v>2023-06-27</v>
      </c>
      <c r="B98" s="1" t="str">
        <f>"1525"</f>
        <v>1525</v>
      </c>
      <c r="C98" s="1" t="s">
        <v>206</v>
      </c>
      <c r="D98" s="1" t="s">
        <v>206</v>
      </c>
      <c r="E98" s="1" t="str">
        <f>"01"</f>
        <v>01</v>
      </c>
      <c r="F98" s="1">
        <v>5</v>
      </c>
      <c r="G98" s="1" t="s">
        <v>19</v>
      </c>
      <c r="H98" s="1"/>
      <c r="I98" s="1" t="s">
        <v>16</v>
      </c>
      <c r="J98" s="15"/>
      <c r="K98" s="4" t="s">
        <v>207</v>
      </c>
      <c r="L98" s="1">
        <v>0</v>
      </c>
      <c r="M98" s="1" t="s">
        <v>56</v>
      </c>
      <c r="N98" s="1" t="s">
        <v>22</v>
      </c>
    </row>
    <row r="99" spans="1:14" ht="43.5">
      <c r="A99" s="1" t="str">
        <f t="shared" si="4"/>
        <v>2023-06-27</v>
      </c>
      <c r="B99" s="1" t="str">
        <f>"1540"</f>
        <v>1540</v>
      </c>
      <c r="C99" s="1" t="s">
        <v>138</v>
      </c>
      <c r="D99" s="1" t="s">
        <v>209</v>
      </c>
      <c r="E99" s="1" t="str">
        <f>"02"</f>
        <v>02</v>
      </c>
      <c r="F99" s="1">
        <v>6</v>
      </c>
      <c r="G99" s="1" t="s">
        <v>19</v>
      </c>
      <c r="H99" s="1"/>
      <c r="I99" s="1" t="s">
        <v>16</v>
      </c>
      <c r="J99" s="15"/>
      <c r="K99" s="4" t="s">
        <v>208</v>
      </c>
      <c r="L99" s="1">
        <v>2018</v>
      </c>
      <c r="M99" s="1" t="s">
        <v>17</v>
      </c>
      <c r="N99" s="1"/>
    </row>
    <row r="100" spans="1:14" ht="28.5">
      <c r="A100" s="1" t="str">
        <f t="shared" si="4"/>
        <v>2023-06-27</v>
      </c>
      <c r="B100" s="1" t="str">
        <f>"1555"</f>
        <v>1555</v>
      </c>
      <c r="C100" s="1" t="s">
        <v>141</v>
      </c>
      <c r="D100" s="1" t="s">
        <v>211</v>
      </c>
      <c r="E100" s="1" t="str">
        <f>"01"</f>
        <v>01</v>
      </c>
      <c r="F100" s="1">
        <v>6</v>
      </c>
      <c r="G100" s="1" t="s">
        <v>19</v>
      </c>
      <c r="H100" s="1"/>
      <c r="I100" s="1" t="s">
        <v>16</v>
      </c>
      <c r="J100" s="15"/>
      <c r="K100" s="4" t="s">
        <v>210</v>
      </c>
      <c r="L100" s="1">
        <v>2021</v>
      </c>
      <c r="M100" s="1" t="s">
        <v>27</v>
      </c>
      <c r="N100" s="1"/>
    </row>
    <row r="101" spans="1:14" ht="28.5">
      <c r="A101" s="1" t="str">
        <f t="shared" si="4"/>
        <v>2023-06-27</v>
      </c>
      <c r="B101" s="1" t="str">
        <f>"1600"</f>
        <v>1600</v>
      </c>
      <c r="C101" s="1" t="s">
        <v>144</v>
      </c>
      <c r="D101" s="1" t="s">
        <v>213</v>
      </c>
      <c r="E101" s="1" t="str">
        <f>"01"</f>
        <v>01</v>
      </c>
      <c r="F101" s="1">
        <v>10</v>
      </c>
      <c r="G101" s="1" t="s">
        <v>19</v>
      </c>
      <c r="H101" s="1"/>
      <c r="I101" s="1" t="s">
        <v>16</v>
      </c>
      <c r="J101" s="15"/>
      <c r="K101" s="4" t="s">
        <v>212</v>
      </c>
      <c r="L101" s="1">
        <v>2019</v>
      </c>
      <c r="M101" s="1" t="s">
        <v>17</v>
      </c>
      <c r="N101" s="1" t="s">
        <v>22</v>
      </c>
    </row>
    <row r="102" spans="1:14" ht="28.5">
      <c r="A102" s="1" t="str">
        <f t="shared" si="4"/>
        <v>2023-06-27</v>
      </c>
      <c r="B102" s="1" t="str">
        <f>"1630"</f>
        <v>1630</v>
      </c>
      <c r="C102" s="1" t="s">
        <v>43</v>
      </c>
      <c r="D102" s="1" t="s">
        <v>215</v>
      </c>
      <c r="E102" s="1" t="str">
        <f>"01"</f>
        <v>01</v>
      </c>
      <c r="F102" s="1">
        <v>9</v>
      </c>
      <c r="G102" s="1" t="s">
        <v>14</v>
      </c>
      <c r="H102" s="1"/>
      <c r="I102" s="1" t="s">
        <v>16</v>
      </c>
      <c r="J102" s="15"/>
      <c r="K102" s="4" t="s">
        <v>214</v>
      </c>
      <c r="L102" s="1">
        <v>1985</v>
      </c>
      <c r="M102" s="1" t="s">
        <v>45</v>
      </c>
      <c r="N102" s="1" t="s">
        <v>22</v>
      </c>
    </row>
    <row r="103" spans="1:14" ht="28.5">
      <c r="A103" s="1" t="str">
        <f t="shared" si="4"/>
        <v>2023-06-27</v>
      </c>
      <c r="B103" s="1" t="str">
        <f>"1700"</f>
        <v>1700</v>
      </c>
      <c r="C103" s="1" t="s">
        <v>148</v>
      </c>
      <c r="D103" s="1" t="s">
        <v>217</v>
      </c>
      <c r="E103" s="1" t="str">
        <f>"2019"</f>
        <v>2019</v>
      </c>
      <c r="F103" s="1">
        <v>22</v>
      </c>
      <c r="G103" s="1" t="s">
        <v>19</v>
      </c>
      <c r="H103" s="1"/>
      <c r="I103" s="1" t="s">
        <v>16</v>
      </c>
      <c r="J103" s="15"/>
      <c r="K103" s="4" t="s">
        <v>216</v>
      </c>
      <c r="L103" s="1">
        <v>2019</v>
      </c>
      <c r="M103" s="1" t="s">
        <v>17</v>
      </c>
      <c r="N103" s="1"/>
    </row>
    <row r="104" spans="1:14" ht="43.5">
      <c r="A104" s="1" t="str">
        <f t="shared" si="4"/>
        <v>2023-06-27</v>
      </c>
      <c r="B104" s="1" t="str">
        <f>"1715"</f>
        <v>1715</v>
      </c>
      <c r="C104" s="1" t="s">
        <v>218</v>
      </c>
      <c r="D104" s="1" t="s">
        <v>220</v>
      </c>
      <c r="E104" s="1" t="str">
        <f>"2019"</f>
        <v>2019</v>
      </c>
      <c r="F104" s="1">
        <v>24</v>
      </c>
      <c r="G104" s="1" t="s">
        <v>14</v>
      </c>
      <c r="H104" s="1" t="s">
        <v>121</v>
      </c>
      <c r="I104" s="1" t="s">
        <v>16</v>
      </c>
      <c r="J104" s="15"/>
      <c r="K104" s="4" t="s">
        <v>219</v>
      </c>
      <c r="L104" s="1">
        <v>2019</v>
      </c>
      <c r="M104" s="1" t="s">
        <v>17</v>
      </c>
      <c r="N104" s="1"/>
    </row>
    <row r="105" spans="1:14" ht="14.25">
      <c r="A105" s="1" t="str">
        <f t="shared" si="4"/>
        <v>2023-06-27</v>
      </c>
      <c r="B105" s="1" t="str">
        <f>"1730"</f>
        <v>1730</v>
      </c>
      <c r="C105" s="1" t="s">
        <v>221</v>
      </c>
      <c r="D105" s="1"/>
      <c r="E105" s="1" t="str">
        <f>"01"</f>
        <v>01</v>
      </c>
      <c r="F105" s="1">
        <v>112</v>
      </c>
      <c r="G105" s="1" t="s">
        <v>55</v>
      </c>
      <c r="H105" s="1"/>
      <c r="I105" s="1"/>
      <c r="J105" s="15"/>
      <c r="K105" s="4" t="s">
        <v>222</v>
      </c>
      <c r="L105" s="1">
        <v>0</v>
      </c>
      <c r="M105" s="1" t="s">
        <v>135</v>
      </c>
      <c r="N105" s="1"/>
    </row>
    <row r="106" spans="1:14" ht="43.5">
      <c r="A106" s="1" t="str">
        <f t="shared" si="4"/>
        <v>2023-06-27</v>
      </c>
      <c r="B106" s="1" t="str">
        <f>"1800"</f>
        <v>1800</v>
      </c>
      <c r="C106" s="1" t="s">
        <v>73</v>
      </c>
      <c r="D106" s="1" t="s">
        <v>223</v>
      </c>
      <c r="E106" s="1" t="str">
        <f>"2022"</f>
        <v>2022</v>
      </c>
      <c r="F106" s="1">
        <v>11</v>
      </c>
      <c r="G106" s="1" t="s">
        <v>19</v>
      </c>
      <c r="H106" s="1"/>
      <c r="I106" s="1" t="s">
        <v>16</v>
      </c>
      <c r="J106" s="15"/>
      <c r="K106" s="4" t="s">
        <v>155</v>
      </c>
      <c r="L106" s="1">
        <v>2022</v>
      </c>
      <c r="M106" s="1" t="s">
        <v>17</v>
      </c>
      <c r="N106" s="1"/>
    </row>
    <row r="107" spans="1:14" ht="28.5">
      <c r="A107" s="1" t="str">
        <f t="shared" si="4"/>
        <v>2023-06-27</v>
      </c>
      <c r="B107" s="1" t="str">
        <f>"1830"</f>
        <v>1830</v>
      </c>
      <c r="C107" s="1" t="s">
        <v>79</v>
      </c>
      <c r="D107" s="1"/>
      <c r="E107" s="1" t="str">
        <f>"2023"</f>
        <v>2023</v>
      </c>
      <c r="F107" s="1">
        <v>121</v>
      </c>
      <c r="G107" s="1" t="s">
        <v>55</v>
      </c>
      <c r="H107" s="1"/>
      <c r="I107" s="1"/>
      <c r="J107" s="15"/>
      <c r="K107" s="4" t="s">
        <v>80</v>
      </c>
      <c r="L107" s="1">
        <v>2023</v>
      </c>
      <c r="M107" s="1" t="s">
        <v>17</v>
      </c>
      <c r="N107" s="1"/>
    </row>
    <row r="108" spans="1:14" ht="43.5">
      <c r="A108" s="16" t="str">
        <f t="shared" si="4"/>
        <v>2023-06-27</v>
      </c>
      <c r="B108" s="16" t="str">
        <f>"1840"</f>
        <v>1840</v>
      </c>
      <c r="C108" s="16" t="s">
        <v>158</v>
      </c>
      <c r="D108" s="16" t="s">
        <v>225</v>
      </c>
      <c r="E108" s="16" t="str">
        <f>"01"</f>
        <v>01</v>
      </c>
      <c r="F108" s="16">
        <v>2</v>
      </c>
      <c r="G108" s="16" t="s">
        <v>14</v>
      </c>
      <c r="H108" s="16"/>
      <c r="I108" s="16" t="s">
        <v>16</v>
      </c>
      <c r="J108" s="14" t="s">
        <v>499</v>
      </c>
      <c r="K108" s="17" t="s">
        <v>224</v>
      </c>
      <c r="L108" s="16">
        <v>2015</v>
      </c>
      <c r="M108" s="16" t="s">
        <v>27</v>
      </c>
      <c r="N108" s="16" t="s">
        <v>22</v>
      </c>
    </row>
    <row r="109" spans="1:14" ht="43.5">
      <c r="A109" s="16" t="str">
        <f t="shared" si="4"/>
        <v>2023-06-27</v>
      </c>
      <c r="B109" s="16" t="str">
        <f>"1930"</f>
        <v>1930</v>
      </c>
      <c r="C109" s="16" t="s">
        <v>226</v>
      </c>
      <c r="D109" s="16"/>
      <c r="E109" s="16" t="str">
        <f>"2023"</f>
        <v>2023</v>
      </c>
      <c r="F109" s="16">
        <v>5</v>
      </c>
      <c r="G109" s="16" t="s">
        <v>55</v>
      </c>
      <c r="H109" s="16"/>
      <c r="I109" s="16"/>
      <c r="J109" s="14" t="s">
        <v>505</v>
      </c>
      <c r="K109" s="17" t="s">
        <v>227</v>
      </c>
      <c r="L109" s="16">
        <v>2023</v>
      </c>
      <c r="M109" s="16" t="s">
        <v>17</v>
      </c>
      <c r="N109" s="16"/>
    </row>
    <row r="110" spans="1:14" ht="43.5">
      <c r="A110" s="16" t="str">
        <f t="shared" si="4"/>
        <v>2023-06-27</v>
      </c>
      <c r="B110" s="16" t="str">
        <f>"2030"</f>
        <v>2030</v>
      </c>
      <c r="C110" s="16" t="s">
        <v>61</v>
      </c>
      <c r="D110" s="16"/>
      <c r="E110" s="16" t="str">
        <f>"2023"</f>
        <v>2023</v>
      </c>
      <c r="F110" s="16">
        <v>17</v>
      </c>
      <c r="G110" s="16" t="s">
        <v>55</v>
      </c>
      <c r="H110" s="16"/>
      <c r="I110" s="16"/>
      <c r="J110" s="14" t="s">
        <v>506</v>
      </c>
      <c r="K110" s="17" t="s">
        <v>62</v>
      </c>
      <c r="L110" s="16">
        <v>2023</v>
      </c>
      <c r="M110" s="16" t="s">
        <v>17</v>
      </c>
      <c r="N110" s="16"/>
    </row>
    <row r="111" spans="1:14" ht="43.5">
      <c r="A111" s="16" t="str">
        <f t="shared" si="4"/>
        <v>2023-06-27</v>
      </c>
      <c r="B111" s="16" t="str">
        <f>"2100"</f>
        <v>2100</v>
      </c>
      <c r="C111" s="16" t="s">
        <v>228</v>
      </c>
      <c r="D111" s="16" t="s">
        <v>56</v>
      </c>
      <c r="E111" s="16" t="str">
        <f>" "</f>
        <v> </v>
      </c>
      <c r="F111" s="16">
        <v>0</v>
      </c>
      <c r="G111" s="16" t="s">
        <v>91</v>
      </c>
      <c r="H111" s="16" t="s">
        <v>229</v>
      </c>
      <c r="I111" s="16" t="s">
        <v>16</v>
      </c>
      <c r="J111" s="14" t="s">
        <v>507</v>
      </c>
      <c r="K111" s="17" t="s">
        <v>230</v>
      </c>
      <c r="L111" s="16">
        <v>2010</v>
      </c>
      <c r="M111" s="16" t="s">
        <v>27</v>
      </c>
      <c r="N111" s="16" t="s">
        <v>22</v>
      </c>
    </row>
    <row r="112" spans="1:14" ht="28.5">
      <c r="A112" s="16" t="str">
        <f t="shared" si="4"/>
        <v>2023-06-27</v>
      </c>
      <c r="B112" s="16" t="str">
        <f>"2245"</f>
        <v>2245</v>
      </c>
      <c r="C112" s="16" t="s">
        <v>231</v>
      </c>
      <c r="D112" s="16" t="s">
        <v>233</v>
      </c>
      <c r="E112" s="16" t="str">
        <f>"14"</f>
        <v>14</v>
      </c>
      <c r="F112" s="16">
        <v>3</v>
      </c>
      <c r="G112" s="16" t="s">
        <v>88</v>
      </c>
      <c r="H112" s="16"/>
      <c r="I112" s="16"/>
      <c r="J112" s="14" t="s">
        <v>500</v>
      </c>
      <c r="K112" s="17" t="s">
        <v>232</v>
      </c>
      <c r="L112" s="16">
        <v>2019</v>
      </c>
      <c r="M112" s="16" t="s">
        <v>128</v>
      </c>
      <c r="N112" s="16"/>
    </row>
    <row r="113" spans="1:14" ht="43.5">
      <c r="A113" s="1" t="str">
        <f t="shared" si="4"/>
        <v>2023-06-27</v>
      </c>
      <c r="B113" s="1" t="str">
        <f>"2315"</f>
        <v>2315</v>
      </c>
      <c r="C113" s="1" t="s">
        <v>234</v>
      </c>
      <c r="D113" s="1" t="s">
        <v>236</v>
      </c>
      <c r="E113" s="1" t="str">
        <f>" "</f>
        <v> </v>
      </c>
      <c r="F113" s="1">
        <v>0</v>
      </c>
      <c r="G113" s="1" t="s">
        <v>14</v>
      </c>
      <c r="H113" s="1"/>
      <c r="I113" s="1" t="s">
        <v>16</v>
      </c>
      <c r="J113" s="15"/>
      <c r="K113" s="4" t="s">
        <v>235</v>
      </c>
      <c r="L113" s="1">
        <v>2021</v>
      </c>
      <c r="M113" s="1" t="s">
        <v>17</v>
      </c>
      <c r="N113" s="1"/>
    </row>
    <row r="114" spans="1:14" ht="28.5">
      <c r="A114" s="1" t="str">
        <f t="shared" si="4"/>
        <v>2023-06-27</v>
      </c>
      <c r="B114" s="1" t="str">
        <f>"2400"</f>
        <v>2400</v>
      </c>
      <c r="C114" s="1" t="s">
        <v>13</v>
      </c>
      <c r="D114" s="1"/>
      <c r="E114" s="1" t="str">
        <f aca="true" t="shared" si="5" ref="E114:E119">"03"</f>
        <v>03</v>
      </c>
      <c r="F114" s="1">
        <v>12</v>
      </c>
      <c r="G114" s="1" t="s">
        <v>14</v>
      </c>
      <c r="H114" s="1"/>
      <c r="I114" s="1" t="s">
        <v>16</v>
      </c>
      <c r="J114" s="15"/>
      <c r="K114" s="4" t="s">
        <v>15</v>
      </c>
      <c r="L114" s="1">
        <v>2012</v>
      </c>
      <c r="M114" s="1" t="s">
        <v>17</v>
      </c>
      <c r="N114" s="1"/>
    </row>
    <row r="115" spans="1:14" ht="28.5">
      <c r="A115" s="1" t="str">
        <f t="shared" si="4"/>
        <v>2023-06-27</v>
      </c>
      <c r="B115" s="1" t="str">
        <f>"2500"</f>
        <v>2500</v>
      </c>
      <c r="C115" s="1" t="s">
        <v>13</v>
      </c>
      <c r="D115" s="1"/>
      <c r="E115" s="1" t="str">
        <f t="shared" si="5"/>
        <v>03</v>
      </c>
      <c r="F115" s="1">
        <v>12</v>
      </c>
      <c r="G115" s="1" t="s">
        <v>14</v>
      </c>
      <c r="H115" s="1"/>
      <c r="I115" s="1" t="s">
        <v>16</v>
      </c>
      <c r="J115" s="15"/>
      <c r="K115" s="4" t="s">
        <v>15</v>
      </c>
      <c r="L115" s="1">
        <v>2012</v>
      </c>
      <c r="M115" s="1" t="s">
        <v>17</v>
      </c>
      <c r="N115" s="1"/>
    </row>
    <row r="116" spans="1:14" ht="28.5">
      <c r="A116" s="1" t="str">
        <f t="shared" si="4"/>
        <v>2023-06-27</v>
      </c>
      <c r="B116" s="1" t="str">
        <f>"2600"</f>
        <v>2600</v>
      </c>
      <c r="C116" s="1" t="s">
        <v>13</v>
      </c>
      <c r="D116" s="1"/>
      <c r="E116" s="1" t="str">
        <f t="shared" si="5"/>
        <v>03</v>
      </c>
      <c r="F116" s="1">
        <v>12</v>
      </c>
      <c r="G116" s="1" t="s">
        <v>14</v>
      </c>
      <c r="H116" s="1"/>
      <c r="I116" s="1" t="s">
        <v>16</v>
      </c>
      <c r="J116" s="15"/>
      <c r="K116" s="4" t="s">
        <v>15</v>
      </c>
      <c r="L116" s="1">
        <v>2012</v>
      </c>
      <c r="M116" s="1" t="s">
        <v>17</v>
      </c>
      <c r="N116" s="1"/>
    </row>
    <row r="117" spans="1:14" ht="28.5">
      <c r="A117" s="1" t="str">
        <f t="shared" si="4"/>
        <v>2023-06-27</v>
      </c>
      <c r="B117" s="1" t="str">
        <f>"2700"</f>
        <v>2700</v>
      </c>
      <c r="C117" s="1" t="s">
        <v>13</v>
      </c>
      <c r="D117" s="1"/>
      <c r="E117" s="1" t="str">
        <f t="shared" si="5"/>
        <v>03</v>
      </c>
      <c r="F117" s="1">
        <v>12</v>
      </c>
      <c r="G117" s="1" t="s">
        <v>14</v>
      </c>
      <c r="H117" s="1"/>
      <c r="I117" s="1" t="s">
        <v>16</v>
      </c>
      <c r="J117" s="15"/>
      <c r="K117" s="4" t="s">
        <v>15</v>
      </c>
      <c r="L117" s="1">
        <v>2012</v>
      </c>
      <c r="M117" s="1" t="s">
        <v>17</v>
      </c>
      <c r="N117" s="1"/>
    </row>
    <row r="118" spans="1:14" ht="28.5">
      <c r="A118" s="1" t="str">
        <f t="shared" si="4"/>
        <v>2023-06-27</v>
      </c>
      <c r="B118" s="1" t="str">
        <f>"2800"</f>
        <v>2800</v>
      </c>
      <c r="C118" s="1" t="s">
        <v>13</v>
      </c>
      <c r="D118" s="1"/>
      <c r="E118" s="1" t="str">
        <f t="shared" si="5"/>
        <v>03</v>
      </c>
      <c r="F118" s="1">
        <v>12</v>
      </c>
      <c r="G118" s="1" t="s">
        <v>14</v>
      </c>
      <c r="H118" s="1"/>
      <c r="I118" s="1" t="s">
        <v>16</v>
      </c>
      <c r="J118" s="15"/>
      <c r="K118" s="4" t="s">
        <v>15</v>
      </c>
      <c r="L118" s="1">
        <v>2012</v>
      </c>
      <c r="M118" s="1" t="s">
        <v>17</v>
      </c>
      <c r="N118" s="1"/>
    </row>
    <row r="119" spans="1:14" ht="28.5">
      <c r="A119" s="1" t="str">
        <f aca="true" t="shared" si="6" ref="A119:A163">"2023-06-28"</f>
        <v>2023-06-28</v>
      </c>
      <c r="B119" s="1" t="str">
        <f>"0500"</f>
        <v>0500</v>
      </c>
      <c r="C119" s="1" t="s">
        <v>13</v>
      </c>
      <c r="D119" s="1"/>
      <c r="E119" s="1" t="str">
        <f t="shared" si="5"/>
        <v>03</v>
      </c>
      <c r="F119" s="1">
        <v>12</v>
      </c>
      <c r="G119" s="1" t="s">
        <v>14</v>
      </c>
      <c r="H119" s="1"/>
      <c r="I119" s="1" t="s">
        <v>16</v>
      </c>
      <c r="J119" s="15"/>
      <c r="K119" s="4" t="s">
        <v>15</v>
      </c>
      <c r="L119" s="1">
        <v>2012</v>
      </c>
      <c r="M119" s="1" t="s">
        <v>17</v>
      </c>
      <c r="N119" s="1"/>
    </row>
    <row r="120" spans="1:14" ht="14.25">
      <c r="A120" s="1" t="str">
        <f t="shared" si="6"/>
        <v>2023-06-28</v>
      </c>
      <c r="B120" s="1" t="str">
        <f>"0600"</f>
        <v>0600</v>
      </c>
      <c r="C120" s="1" t="s">
        <v>18</v>
      </c>
      <c r="D120" s="1" t="s">
        <v>237</v>
      </c>
      <c r="E120" s="1" t="str">
        <f>"02"</f>
        <v>02</v>
      </c>
      <c r="F120" s="1">
        <v>7</v>
      </c>
      <c r="G120" s="1" t="s">
        <v>19</v>
      </c>
      <c r="H120" s="1"/>
      <c r="I120" s="1" t="s">
        <v>16</v>
      </c>
      <c r="J120" s="15"/>
      <c r="K120" s="4" t="s">
        <v>20</v>
      </c>
      <c r="L120" s="1">
        <v>2019</v>
      </c>
      <c r="M120" s="1" t="s">
        <v>17</v>
      </c>
      <c r="N120" s="1"/>
    </row>
    <row r="121" spans="1:14" ht="14.25">
      <c r="A121" s="1" t="str">
        <f t="shared" si="6"/>
        <v>2023-06-28</v>
      </c>
      <c r="B121" s="1" t="str">
        <f>"0625"</f>
        <v>0625</v>
      </c>
      <c r="C121" s="1" t="s">
        <v>18</v>
      </c>
      <c r="D121" s="1" t="s">
        <v>238</v>
      </c>
      <c r="E121" s="1" t="str">
        <f>"02"</f>
        <v>02</v>
      </c>
      <c r="F121" s="1">
        <v>8</v>
      </c>
      <c r="G121" s="1" t="s">
        <v>19</v>
      </c>
      <c r="H121" s="1"/>
      <c r="I121" s="1" t="s">
        <v>16</v>
      </c>
      <c r="J121" s="15"/>
      <c r="K121" s="4" t="s">
        <v>20</v>
      </c>
      <c r="L121" s="1">
        <v>2019</v>
      </c>
      <c r="M121" s="1" t="s">
        <v>17</v>
      </c>
      <c r="N121" s="1"/>
    </row>
    <row r="122" spans="1:14" ht="43.5">
      <c r="A122" s="1" t="str">
        <f t="shared" si="6"/>
        <v>2023-06-28</v>
      </c>
      <c r="B122" s="1" t="str">
        <f>"0650"</f>
        <v>0650</v>
      </c>
      <c r="C122" s="1" t="s">
        <v>24</v>
      </c>
      <c r="D122" s="1" t="s">
        <v>240</v>
      </c>
      <c r="E122" s="1" t="str">
        <f>"02"</f>
        <v>02</v>
      </c>
      <c r="F122" s="1">
        <v>11</v>
      </c>
      <c r="G122" s="1" t="s">
        <v>19</v>
      </c>
      <c r="H122" s="1"/>
      <c r="I122" s="1" t="s">
        <v>16</v>
      </c>
      <c r="J122" s="15"/>
      <c r="K122" s="4" t="s">
        <v>239</v>
      </c>
      <c r="L122" s="1">
        <v>2018</v>
      </c>
      <c r="M122" s="1" t="s">
        <v>27</v>
      </c>
      <c r="N122" s="1"/>
    </row>
    <row r="123" spans="1:14" ht="43.5">
      <c r="A123" s="1" t="str">
        <f t="shared" si="6"/>
        <v>2023-06-28</v>
      </c>
      <c r="B123" s="1" t="str">
        <f>"0715"</f>
        <v>0715</v>
      </c>
      <c r="C123" s="1" t="s">
        <v>28</v>
      </c>
      <c r="D123" s="1" t="s">
        <v>242</v>
      </c>
      <c r="E123" s="1" t="str">
        <f>"01"</f>
        <v>01</v>
      </c>
      <c r="F123" s="1">
        <v>6</v>
      </c>
      <c r="G123" s="1" t="s">
        <v>19</v>
      </c>
      <c r="H123" s="1"/>
      <c r="I123" s="1" t="s">
        <v>16</v>
      </c>
      <c r="J123" s="15"/>
      <c r="K123" s="4" t="s">
        <v>241</v>
      </c>
      <c r="L123" s="1">
        <v>2016</v>
      </c>
      <c r="M123" s="1" t="s">
        <v>17</v>
      </c>
      <c r="N123" s="1"/>
    </row>
    <row r="124" spans="1:14" ht="28.5">
      <c r="A124" s="1" t="str">
        <f t="shared" si="6"/>
        <v>2023-06-28</v>
      </c>
      <c r="B124" s="1" t="str">
        <f>"0730"</f>
        <v>0730</v>
      </c>
      <c r="C124" s="1" t="s">
        <v>31</v>
      </c>
      <c r="D124" s="1"/>
      <c r="E124" s="1" t="str">
        <f>"02"</f>
        <v>02</v>
      </c>
      <c r="F124" s="1">
        <v>6</v>
      </c>
      <c r="G124" s="1" t="s">
        <v>19</v>
      </c>
      <c r="H124" s="1"/>
      <c r="I124" s="1" t="s">
        <v>16</v>
      </c>
      <c r="J124" s="15"/>
      <c r="K124" s="4" t="s">
        <v>32</v>
      </c>
      <c r="L124" s="1">
        <v>2011</v>
      </c>
      <c r="M124" s="1" t="s">
        <v>17</v>
      </c>
      <c r="N124" s="1"/>
    </row>
    <row r="125" spans="1:14" ht="28.5">
      <c r="A125" s="1" t="str">
        <f t="shared" si="6"/>
        <v>2023-06-28</v>
      </c>
      <c r="B125" s="1" t="str">
        <f>"0755"</f>
        <v>0755</v>
      </c>
      <c r="C125" s="1" t="s">
        <v>33</v>
      </c>
      <c r="D125" s="1" t="s">
        <v>244</v>
      </c>
      <c r="E125" s="1" t="str">
        <f>"01"</f>
        <v>01</v>
      </c>
      <c r="F125" s="1">
        <v>11</v>
      </c>
      <c r="G125" s="1" t="s">
        <v>19</v>
      </c>
      <c r="H125" s="1"/>
      <c r="I125" s="1" t="s">
        <v>16</v>
      </c>
      <c r="J125" s="15"/>
      <c r="K125" s="4" t="s">
        <v>243</v>
      </c>
      <c r="L125" s="1">
        <v>2017</v>
      </c>
      <c r="M125" s="1" t="s">
        <v>17</v>
      </c>
      <c r="N125" s="1"/>
    </row>
    <row r="126" spans="1:14" ht="28.5">
      <c r="A126" s="1" t="str">
        <f t="shared" si="6"/>
        <v>2023-06-28</v>
      </c>
      <c r="B126" s="1" t="str">
        <f>"0805"</f>
        <v>0805</v>
      </c>
      <c r="C126" s="1" t="s">
        <v>36</v>
      </c>
      <c r="D126" s="1" t="s">
        <v>523</v>
      </c>
      <c r="E126" s="1" t="str">
        <f>"01"</f>
        <v>01</v>
      </c>
      <c r="F126" s="1">
        <v>20</v>
      </c>
      <c r="G126" s="1" t="s">
        <v>19</v>
      </c>
      <c r="H126" s="1"/>
      <c r="I126" s="1" t="s">
        <v>16</v>
      </c>
      <c r="J126" s="15"/>
      <c r="K126" s="4" t="s">
        <v>245</v>
      </c>
      <c r="L126" s="1">
        <v>2020</v>
      </c>
      <c r="M126" s="1" t="s">
        <v>27</v>
      </c>
      <c r="N126" s="1"/>
    </row>
    <row r="127" spans="1:14" ht="28.5">
      <c r="A127" s="1" t="str">
        <f t="shared" si="6"/>
        <v>2023-06-28</v>
      </c>
      <c r="B127" s="1" t="str">
        <f>"0815"</f>
        <v>0815</v>
      </c>
      <c r="C127" s="1" t="s">
        <v>39</v>
      </c>
      <c r="D127" s="1" t="s">
        <v>247</v>
      </c>
      <c r="E127" s="1" t="str">
        <f>"02"</f>
        <v>02</v>
      </c>
      <c r="F127" s="1">
        <v>10</v>
      </c>
      <c r="G127" s="1" t="s">
        <v>19</v>
      </c>
      <c r="H127" s="1"/>
      <c r="I127" s="1" t="s">
        <v>16</v>
      </c>
      <c r="J127" s="15"/>
      <c r="K127" s="4" t="s">
        <v>246</v>
      </c>
      <c r="L127" s="1">
        <v>2021</v>
      </c>
      <c r="M127" s="1" t="s">
        <v>42</v>
      </c>
      <c r="N127" s="1"/>
    </row>
    <row r="128" spans="1:14" ht="28.5">
      <c r="A128" s="1" t="str">
        <f t="shared" si="6"/>
        <v>2023-06-28</v>
      </c>
      <c r="B128" s="1" t="str">
        <f>"0820"</f>
        <v>0820</v>
      </c>
      <c r="C128" s="1" t="s">
        <v>248</v>
      </c>
      <c r="D128" s="1" t="s">
        <v>250</v>
      </c>
      <c r="E128" s="1" t="str">
        <f>"02"</f>
        <v>02</v>
      </c>
      <c r="F128" s="1">
        <v>1</v>
      </c>
      <c r="G128" s="1" t="s">
        <v>14</v>
      </c>
      <c r="H128" s="1"/>
      <c r="I128" s="1" t="s">
        <v>16</v>
      </c>
      <c r="J128" s="15"/>
      <c r="K128" s="4" t="s">
        <v>249</v>
      </c>
      <c r="L128" s="1">
        <v>1987</v>
      </c>
      <c r="M128" s="1" t="s">
        <v>45</v>
      </c>
      <c r="N128" s="1" t="s">
        <v>22</v>
      </c>
    </row>
    <row r="129" spans="1:14" ht="28.5">
      <c r="A129" s="1" t="str">
        <f t="shared" si="6"/>
        <v>2023-06-28</v>
      </c>
      <c r="B129" s="1" t="str">
        <f>"0845"</f>
        <v>0845</v>
      </c>
      <c r="C129" s="1" t="s">
        <v>46</v>
      </c>
      <c r="D129" s="1" t="s">
        <v>252</v>
      </c>
      <c r="E129" s="1" t="str">
        <f>"02"</f>
        <v>02</v>
      </c>
      <c r="F129" s="1">
        <v>13</v>
      </c>
      <c r="G129" s="1" t="s">
        <v>19</v>
      </c>
      <c r="H129" s="1"/>
      <c r="I129" s="1" t="s">
        <v>16</v>
      </c>
      <c r="J129" s="15"/>
      <c r="K129" s="4" t="s">
        <v>251</v>
      </c>
      <c r="L129" s="1">
        <v>2014</v>
      </c>
      <c r="M129" s="1" t="s">
        <v>17</v>
      </c>
      <c r="N129" s="1"/>
    </row>
    <row r="130" spans="1:14" ht="43.5">
      <c r="A130" s="1" t="str">
        <f t="shared" si="6"/>
        <v>2023-06-28</v>
      </c>
      <c r="B130" s="1" t="str">
        <f>"0910"</f>
        <v>0910</v>
      </c>
      <c r="C130" s="1" t="s">
        <v>49</v>
      </c>
      <c r="D130" s="1" t="s">
        <v>254</v>
      </c>
      <c r="E130" s="1" t="str">
        <f>"05"</f>
        <v>05</v>
      </c>
      <c r="F130" s="1">
        <v>6</v>
      </c>
      <c r="G130" s="1" t="s">
        <v>19</v>
      </c>
      <c r="H130" s="1"/>
      <c r="I130" s="1" t="s">
        <v>16</v>
      </c>
      <c r="J130" s="15"/>
      <c r="K130" s="4" t="s">
        <v>253</v>
      </c>
      <c r="L130" s="1">
        <v>2021</v>
      </c>
      <c r="M130" s="1" t="s">
        <v>27</v>
      </c>
      <c r="N130" s="1"/>
    </row>
    <row r="131" spans="1:14" ht="43.5">
      <c r="A131" s="1" t="str">
        <f t="shared" si="6"/>
        <v>2023-06-28</v>
      </c>
      <c r="B131" s="1" t="str">
        <f>"0935"</f>
        <v>0935</v>
      </c>
      <c r="C131" s="1" t="s">
        <v>49</v>
      </c>
      <c r="D131" s="1" t="s">
        <v>524</v>
      </c>
      <c r="E131" s="1" t="str">
        <f>"05"</f>
        <v>05</v>
      </c>
      <c r="F131" s="1">
        <v>7</v>
      </c>
      <c r="G131" s="1" t="s">
        <v>19</v>
      </c>
      <c r="H131" s="1"/>
      <c r="I131" s="1" t="s">
        <v>16</v>
      </c>
      <c r="J131" s="15"/>
      <c r="K131" s="4" t="s">
        <v>255</v>
      </c>
      <c r="L131" s="1">
        <v>2021</v>
      </c>
      <c r="M131" s="1" t="s">
        <v>27</v>
      </c>
      <c r="N131" s="1"/>
    </row>
    <row r="132" spans="1:14" ht="43.5">
      <c r="A132" s="1" t="str">
        <f t="shared" si="6"/>
        <v>2023-06-28</v>
      </c>
      <c r="B132" s="1" t="str">
        <f>"1000"</f>
        <v>1000</v>
      </c>
      <c r="C132" s="1" t="s">
        <v>158</v>
      </c>
      <c r="D132" s="1" t="s">
        <v>225</v>
      </c>
      <c r="E132" s="1" t="str">
        <f>"01"</f>
        <v>01</v>
      </c>
      <c r="F132" s="1">
        <v>2</v>
      </c>
      <c r="G132" s="1" t="s">
        <v>14</v>
      </c>
      <c r="H132" s="1"/>
      <c r="I132" s="1" t="s">
        <v>16</v>
      </c>
      <c r="J132" s="15"/>
      <c r="K132" s="4" t="s">
        <v>224</v>
      </c>
      <c r="L132" s="1">
        <v>2015</v>
      </c>
      <c r="M132" s="1" t="s">
        <v>27</v>
      </c>
      <c r="N132" s="1" t="s">
        <v>22</v>
      </c>
    </row>
    <row r="133" spans="1:14" ht="28.5">
      <c r="A133" s="1" t="str">
        <f t="shared" si="6"/>
        <v>2023-06-28</v>
      </c>
      <c r="B133" s="1" t="str">
        <f>"1050"</f>
        <v>1050</v>
      </c>
      <c r="C133" s="1" t="s">
        <v>192</v>
      </c>
      <c r="D133" s="1" t="s">
        <v>257</v>
      </c>
      <c r="E133" s="1" t="str">
        <f>"01"</f>
        <v>01</v>
      </c>
      <c r="F133" s="1">
        <v>17</v>
      </c>
      <c r="G133" s="1" t="s">
        <v>19</v>
      </c>
      <c r="H133" s="1"/>
      <c r="I133" s="1" t="s">
        <v>16</v>
      </c>
      <c r="J133" s="15"/>
      <c r="K133" s="4" t="s">
        <v>256</v>
      </c>
      <c r="L133" s="1">
        <v>2019</v>
      </c>
      <c r="M133" s="1" t="s">
        <v>128</v>
      </c>
      <c r="N133" s="1"/>
    </row>
    <row r="134" spans="1:14" ht="43.5">
      <c r="A134" s="1" t="str">
        <f t="shared" si="6"/>
        <v>2023-06-28</v>
      </c>
      <c r="B134" s="1" t="str">
        <f>"1100"</f>
        <v>1100</v>
      </c>
      <c r="C134" s="1" t="s">
        <v>226</v>
      </c>
      <c r="D134" s="1"/>
      <c r="E134" s="1" t="str">
        <f>"2023"</f>
        <v>2023</v>
      </c>
      <c r="F134" s="1">
        <v>5</v>
      </c>
      <c r="G134" s="1" t="s">
        <v>55</v>
      </c>
      <c r="H134" s="1"/>
      <c r="I134" s="1" t="s">
        <v>16</v>
      </c>
      <c r="J134" s="15"/>
      <c r="K134" s="4" t="s">
        <v>227</v>
      </c>
      <c r="L134" s="1">
        <v>2023</v>
      </c>
      <c r="M134" s="1" t="s">
        <v>17</v>
      </c>
      <c r="N134" s="1"/>
    </row>
    <row r="135" spans="1:14" ht="43.5">
      <c r="A135" s="1" t="str">
        <f t="shared" si="6"/>
        <v>2023-06-28</v>
      </c>
      <c r="B135" s="1" t="str">
        <f>"1200"</f>
        <v>1200</v>
      </c>
      <c r="C135" s="1" t="s">
        <v>61</v>
      </c>
      <c r="D135" s="1"/>
      <c r="E135" s="1" t="str">
        <f>"2023"</f>
        <v>2023</v>
      </c>
      <c r="F135" s="1">
        <v>17</v>
      </c>
      <c r="G135" s="1" t="s">
        <v>55</v>
      </c>
      <c r="H135" s="1"/>
      <c r="I135" s="1" t="s">
        <v>16</v>
      </c>
      <c r="J135" s="15"/>
      <c r="K135" s="4" t="s">
        <v>62</v>
      </c>
      <c r="L135" s="1">
        <v>2023</v>
      </c>
      <c r="M135" s="1" t="s">
        <v>17</v>
      </c>
      <c r="N135" s="1"/>
    </row>
    <row r="136" spans="1:14" ht="28.5">
      <c r="A136" s="1" t="str">
        <f t="shared" si="6"/>
        <v>2023-06-28</v>
      </c>
      <c r="B136" s="1" t="str">
        <f>"1230"</f>
        <v>1230</v>
      </c>
      <c r="C136" s="1" t="s">
        <v>231</v>
      </c>
      <c r="D136" s="1" t="s">
        <v>233</v>
      </c>
      <c r="E136" s="1" t="str">
        <f>"14"</f>
        <v>14</v>
      </c>
      <c r="F136" s="1">
        <v>3</v>
      </c>
      <c r="G136" s="1"/>
      <c r="H136" s="1"/>
      <c r="I136" s="1" t="s">
        <v>16</v>
      </c>
      <c r="J136" s="15"/>
      <c r="K136" s="4" t="s">
        <v>232</v>
      </c>
      <c r="L136" s="1">
        <v>2019</v>
      </c>
      <c r="M136" s="1" t="s">
        <v>128</v>
      </c>
      <c r="N136" s="1"/>
    </row>
    <row r="137" spans="1:14" ht="28.5">
      <c r="A137" s="1" t="str">
        <f t="shared" si="6"/>
        <v>2023-06-28</v>
      </c>
      <c r="B137" s="1" t="str">
        <f>"1300"</f>
        <v>1300</v>
      </c>
      <c r="C137" s="1" t="s">
        <v>258</v>
      </c>
      <c r="D137" s="1" t="s">
        <v>260</v>
      </c>
      <c r="E137" s="1" t="str">
        <f>"01"</f>
        <v>01</v>
      </c>
      <c r="F137" s="1">
        <v>3</v>
      </c>
      <c r="G137" s="1" t="s">
        <v>19</v>
      </c>
      <c r="H137" s="1"/>
      <c r="I137" s="1" t="s">
        <v>16</v>
      </c>
      <c r="J137" s="15"/>
      <c r="K137" s="4" t="s">
        <v>259</v>
      </c>
      <c r="L137" s="1">
        <v>2018</v>
      </c>
      <c r="M137" s="1" t="s">
        <v>17</v>
      </c>
      <c r="N137" s="1"/>
    </row>
    <row r="138" spans="1:14" ht="28.5">
      <c r="A138" s="1" t="str">
        <f t="shared" si="6"/>
        <v>2023-06-28</v>
      </c>
      <c r="B138" s="1" t="str">
        <f>"1330"</f>
        <v>1330</v>
      </c>
      <c r="C138" s="1" t="s">
        <v>261</v>
      </c>
      <c r="D138" s="1" t="s">
        <v>261</v>
      </c>
      <c r="E138" s="1" t="str">
        <f>" "</f>
        <v> </v>
      </c>
      <c r="F138" s="1">
        <v>0</v>
      </c>
      <c r="G138" s="1" t="s">
        <v>19</v>
      </c>
      <c r="H138" s="1"/>
      <c r="I138" s="1" t="s">
        <v>16</v>
      </c>
      <c r="J138" s="15"/>
      <c r="K138" s="4" t="s">
        <v>262</v>
      </c>
      <c r="L138" s="1">
        <v>2012</v>
      </c>
      <c r="M138" s="1" t="s">
        <v>17</v>
      </c>
      <c r="N138" s="1"/>
    </row>
    <row r="139" spans="1:14" ht="43.5">
      <c r="A139" s="1" t="str">
        <f t="shared" si="6"/>
        <v>2023-06-28</v>
      </c>
      <c r="B139" s="1" t="str">
        <f>"1400"</f>
        <v>1400</v>
      </c>
      <c r="C139" s="1" t="s">
        <v>124</v>
      </c>
      <c r="D139" s="1"/>
      <c r="E139" s="1" t="str">
        <f>"04"</f>
        <v>04</v>
      </c>
      <c r="F139" s="1">
        <v>197</v>
      </c>
      <c r="G139" s="1" t="s">
        <v>14</v>
      </c>
      <c r="H139" s="1" t="s">
        <v>263</v>
      </c>
      <c r="I139" s="1" t="s">
        <v>16</v>
      </c>
      <c r="J139" s="15"/>
      <c r="K139" s="4" t="s">
        <v>264</v>
      </c>
      <c r="L139" s="1">
        <v>2022</v>
      </c>
      <c r="M139" s="1" t="s">
        <v>128</v>
      </c>
      <c r="N139" s="1"/>
    </row>
    <row r="140" spans="1:14" ht="43.5">
      <c r="A140" s="1" t="str">
        <f t="shared" si="6"/>
        <v>2023-06-28</v>
      </c>
      <c r="B140" s="1" t="str">
        <f>"1430"</f>
        <v>1430</v>
      </c>
      <c r="C140" s="1" t="s">
        <v>129</v>
      </c>
      <c r="D140" s="1" t="s">
        <v>266</v>
      </c>
      <c r="E140" s="1" t="str">
        <f>"03"</f>
        <v>03</v>
      </c>
      <c r="F140" s="1">
        <v>9</v>
      </c>
      <c r="G140" s="1" t="s">
        <v>19</v>
      </c>
      <c r="H140" s="1"/>
      <c r="I140" s="1" t="s">
        <v>16</v>
      </c>
      <c r="J140" s="15"/>
      <c r="K140" s="4" t="s">
        <v>265</v>
      </c>
      <c r="L140" s="1">
        <v>0</v>
      </c>
      <c r="M140" s="1" t="s">
        <v>56</v>
      </c>
      <c r="N140" s="1"/>
    </row>
    <row r="141" spans="1:14" ht="28.5">
      <c r="A141" s="1" t="str">
        <f t="shared" si="6"/>
        <v>2023-06-28</v>
      </c>
      <c r="B141" s="1" t="str">
        <f>"1500"</f>
        <v>1500</v>
      </c>
      <c r="C141" s="1" t="s">
        <v>132</v>
      </c>
      <c r="D141" s="1" t="s">
        <v>268</v>
      </c>
      <c r="E141" s="1" t="str">
        <f>"02"</f>
        <v>02</v>
      </c>
      <c r="F141" s="1">
        <v>5</v>
      </c>
      <c r="G141" s="1" t="s">
        <v>19</v>
      </c>
      <c r="H141" s="1"/>
      <c r="I141" s="1" t="s">
        <v>16</v>
      </c>
      <c r="J141" s="15"/>
      <c r="K141" s="4" t="s">
        <v>267</v>
      </c>
      <c r="L141" s="1">
        <v>2019</v>
      </c>
      <c r="M141" s="1" t="s">
        <v>135</v>
      </c>
      <c r="N141" s="1"/>
    </row>
    <row r="142" spans="1:14" ht="28.5">
      <c r="A142" s="1" t="str">
        <f t="shared" si="6"/>
        <v>2023-06-28</v>
      </c>
      <c r="B142" s="1" t="str">
        <f>"1525"</f>
        <v>1525</v>
      </c>
      <c r="C142" s="1" t="s">
        <v>269</v>
      </c>
      <c r="D142" s="1" t="s">
        <v>271</v>
      </c>
      <c r="E142" s="1" t="str">
        <f>"01"</f>
        <v>01</v>
      </c>
      <c r="F142" s="1">
        <v>1</v>
      </c>
      <c r="G142" s="1" t="s">
        <v>19</v>
      </c>
      <c r="H142" s="1"/>
      <c r="I142" s="1" t="s">
        <v>16</v>
      </c>
      <c r="J142" s="15"/>
      <c r="K142" s="4" t="s">
        <v>270</v>
      </c>
      <c r="L142" s="1">
        <v>0</v>
      </c>
      <c r="M142" s="1" t="s">
        <v>56</v>
      </c>
      <c r="N142" s="1" t="s">
        <v>22</v>
      </c>
    </row>
    <row r="143" spans="1:14" ht="43.5">
      <c r="A143" s="1" t="str">
        <f t="shared" si="6"/>
        <v>2023-06-28</v>
      </c>
      <c r="B143" s="1" t="str">
        <f>"1540"</f>
        <v>1540</v>
      </c>
      <c r="C143" s="1" t="s">
        <v>138</v>
      </c>
      <c r="D143" s="1" t="s">
        <v>273</v>
      </c>
      <c r="E143" s="1" t="str">
        <f>"02"</f>
        <v>02</v>
      </c>
      <c r="F143" s="1">
        <v>7</v>
      </c>
      <c r="G143" s="1" t="s">
        <v>19</v>
      </c>
      <c r="H143" s="1"/>
      <c r="I143" s="1" t="s">
        <v>16</v>
      </c>
      <c r="J143" s="15"/>
      <c r="K143" s="4" t="s">
        <v>272</v>
      </c>
      <c r="L143" s="1">
        <v>2018</v>
      </c>
      <c r="M143" s="1" t="s">
        <v>17</v>
      </c>
      <c r="N143" s="1"/>
    </row>
    <row r="144" spans="1:14" ht="28.5">
      <c r="A144" s="1" t="str">
        <f t="shared" si="6"/>
        <v>2023-06-28</v>
      </c>
      <c r="B144" s="1" t="str">
        <f>"1555"</f>
        <v>1555</v>
      </c>
      <c r="C144" s="1" t="s">
        <v>141</v>
      </c>
      <c r="D144" s="1" t="s">
        <v>275</v>
      </c>
      <c r="E144" s="1" t="str">
        <f>"01"</f>
        <v>01</v>
      </c>
      <c r="F144" s="1">
        <v>7</v>
      </c>
      <c r="G144" s="1" t="s">
        <v>19</v>
      </c>
      <c r="H144" s="1"/>
      <c r="I144" s="1" t="s">
        <v>16</v>
      </c>
      <c r="J144" s="15"/>
      <c r="K144" s="4" t="s">
        <v>274</v>
      </c>
      <c r="L144" s="1">
        <v>2021</v>
      </c>
      <c r="M144" s="1" t="s">
        <v>27</v>
      </c>
      <c r="N144" s="1"/>
    </row>
    <row r="145" spans="1:14" ht="28.5">
      <c r="A145" s="1" t="str">
        <f t="shared" si="6"/>
        <v>2023-06-28</v>
      </c>
      <c r="B145" s="1" t="str">
        <f>"1600"</f>
        <v>1600</v>
      </c>
      <c r="C145" s="1" t="s">
        <v>144</v>
      </c>
      <c r="D145" s="1" t="s">
        <v>525</v>
      </c>
      <c r="E145" s="1" t="str">
        <f>"01"</f>
        <v>01</v>
      </c>
      <c r="F145" s="1">
        <v>1</v>
      </c>
      <c r="G145" s="1" t="s">
        <v>14</v>
      </c>
      <c r="H145" s="1" t="s">
        <v>121</v>
      </c>
      <c r="I145" s="1" t="s">
        <v>16</v>
      </c>
      <c r="J145" s="15"/>
      <c r="K145" s="4" t="s">
        <v>276</v>
      </c>
      <c r="L145" s="1">
        <v>2019</v>
      </c>
      <c r="M145" s="1" t="s">
        <v>17</v>
      </c>
      <c r="N145" s="1" t="s">
        <v>22</v>
      </c>
    </row>
    <row r="146" spans="1:14" ht="43.5">
      <c r="A146" s="1" t="str">
        <f t="shared" si="6"/>
        <v>2023-06-28</v>
      </c>
      <c r="B146" s="1" t="str">
        <f>"1630"</f>
        <v>1630</v>
      </c>
      <c r="C146" s="1" t="s">
        <v>43</v>
      </c>
      <c r="D146" s="1" t="s">
        <v>526</v>
      </c>
      <c r="E146" s="1" t="str">
        <f>"01"</f>
        <v>01</v>
      </c>
      <c r="F146" s="1">
        <v>10</v>
      </c>
      <c r="G146" s="1" t="s">
        <v>19</v>
      </c>
      <c r="H146" s="1"/>
      <c r="I146" s="1" t="s">
        <v>16</v>
      </c>
      <c r="J146" s="15"/>
      <c r="K146" s="4" t="s">
        <v>277</v>
      </c>
      <c r="L146" s="1">
        <v>1985</v>
      </c>
      <c r="M146" s="1" t="s">
        <v>45</v>
      </c>
      <c r="N146" s="1" t="s">
        <v>22</v>
      </c>
    </row>
    <row r="147" spans="1:14" ht="43.5">
      <c r="A147" s="1" t="str">
        <f t="shared" si="6"/>
        <v>2023-06-28</v>
      </c>
      <c r="B147" s="1" t="str">
        <f>"1700"</f>
        <v>1700</v>
      </c>
      <c r="C147" s="1" t="s">
        <v>148</v>
      </c>
      <c r="D147" s="1" t="s">
        <v>279</v>
      </c>
      <c r="E147" s="1" t="str">
        <f>"2019"</f>
        <v>2019</v>
      </c>
      <c r="F147" s="1">
        <v>26</v>
      </c>
      <c r="G147" s="1" t="s">
        <v>14</v>
      </c>
      <c r="H147" s="1" t="s">
        <v>121</v>
      </c>
      <c r="I147" s="1" t="s">
        <v>16</v>
      </c>
      <c r="J147" s="15"/>
      <c r="K147" s="4" t="s">
        <v>278</v>
      </c>
      <c r="L147" s="1">
        <v>2019</v>
      </c>
      <c r="M147" s="1" t="s">
        <v>17</v>
      </c>
      <c r="N147" s="1"/>
    </row>
    <row r="148" spans="1:14" ht="28.5">
      <c r="A148" s="1" t="str">
        <f t="shared" si="6"/>
        <v>2023-06-28</v>
      </c>
      <c r="B148" s="1" t="str">
        <f>"1715"</f>
        <v>1715</v>
      </c>
      <c r="C148" s="1" t="s">
        <v>218</v>
      </c>
      <c r="D148" s="1" t="s">
        <v>281</v>
      </c>
      <c r="E148" s="1" t="str">
        <f>"2020"</f>
        <v>2020</v>
      </c>
      <c r="F148" s="1">
        <v>1</v>
      </c>
      <c r="G148" s="1" t="s">
        <v>14</v>
      </c>
      <c r="H148" s="1" t="s">
        <v>121</v>
      </c>
      <c r="I148" s="1" t="s">
        <v>16</v>
      </c>
      <c r="J148" s="15"/>
      <c r="K148" s="4" t="s">
        <v>280</v>
      </c>
      <c r="L148" s="1">
        <v>2021</v>
      </c>
      <c r="M148" s="1" t="s">
        <v>17</v>
      </c>
      <c r="N148" s="1"/>
    </row>
    <row r="149" spans="1:14" ht="28.5">
      <c r="A149" s="1" t="str">
        <f t="shared" si="6"/>
        <v>2023-06-28</v>
      </c>
      <c r="B149" s="1" t="str">
        <f>"1730"</f>
        <v>1730</v>
      </c>
      <c r="C149" s="1" t="s">
        <v>282</v>
      </c>
      <c r="D149" s="1"/>
      <c r="E149" s="1" t="str">
        <f>"2021"</f>
        <v>2021</v>
      </c>
      <c r="F149" s="1">
        <v>94</v>
      </c>
      <c r="G149" s="1" t="s">
        <v>55</v>
      </c>
      <c r="H149" s="1"/>
      <c r="I149" s="1"/>
      <c r="J149" s="15"/>
      <c r="K149" s="4" t="s">
        <v>283</v>
      </c>
      <c r="L149" s="1">
        <v>2021</v>
      </c>
      <c r="M149" s="1" t="s">
        <v>128</v>
      </c>
      <c r="N149" s="1"/>
    </row>
    <row r="150" spans="1:14" ht="28.5">
      <c r="A150" s="1" t="str">
        <f t="shared" si="6"/>
        <v>2023-06-28</v>
      </c>
      <c r="B150" s="1" t="str">
        <f>"1800"</f>
        <v>1800</v>
      </c>
      <c r="C150" s="1" t="s">
        <v>73</v>
      </c>
      <c r="D150" s="1" t="s">
        <v>285</v>
      </c>
      <c r="E150" s="1" t="str">
        <f>"02"</f>
        <v>02</v>
      </c>
      <c r="F150" s="1">
        <v>12</v>
      </c>
      <c r="G150" s="1" t="s">
        <v>19</v>
      </c>
      <c r="H150" s="1"/>
      <c r="I150" s="1" t="s">
        <v>16</v>
      </c>
      <c r="J150" s="15"/>
      <c r="K150" s="4" t="s">
        <v>284</v>
      </c>
      <c r="L150" s="1">
        <v>2020</v>
      </c>
      <c r="M150" s="1" t="s">
        <v>17</v>
      </c>
      <c r="N150" s="1"/>
    </row>
    <row r="151" spans="1:14" ht="14.25">
      <c r="A151" s="1" t="str">
        <f t="shared" si="6"/>
        <v>2023-06-28</v>
      </c>
      <c r="B151" s="1" t="str">
        <f>"1815"</f>
        <v>1815</v>
      </c>
      <c r="C151" s="1" t="s">
        <v>73</v>
      </c>
      <c r="D151" s="1" t="s">
        <v>287</v>
      </c>
      <c r="E151" s="1" t="str">
        <f>"02"</f>
        <v>02</v>
      </c>
      <c r="F151" s="1">
        <v>13</v>
      </c>
      <c r="G151" s="1" t="s">
        <v>19</v>
      </c>
      <c r="H151" s="1"/>
      <c r="I151" s="1" t="s">
        <v>16</v>
      </c>
      <c r="J151" s="15"/>
      <c r="K151" s="4" t="s">
        <v>286</v>
      </c>
      <c r="L151" s="1">
        <v>2020</v>
      </c>
      <c r="M151" s="1" t="s">
        <v>17</v>
      </c>
      <c r="N151" s="1"/>
    </row>
    <row r="152" spans="1:14" ht="28.5">
      <c r="A152" s="1" t="str">
        <f t="shared" si="6"/>
        <v>2023-06-28</v>
      </c>
      <c r="B152" s="1" t="str">
        <f>"1840"</f>
        <v>1840</v>
      </c>
      <c r="C152" s="1" t="s">
        <v>79</v>
      </c>
      <c r="D152" s="1"/>
      <c r="E152" s="1" t="str">
        <f>"2023"</f>
        <v>2023</v>
      </c>
      <c r="F152" s="1">
        <v>122</v>
      </c>
      <c r="G152" s="1" t="s">
        <v>55</v>
      </c>
      <c r="H152" s="1"/>
      <c r="I152" s="1"/>
      <c r="J152" s="15"/>
      <c r="K152" s="4" t="s">
        <v>80</v>
      </c>
      <c r="L152" s="1">
        <v>2023</v>
      </c>
      <c r="M152" s="1" t="s">
        <v>17</v>
      </c>
      <c r="N152" s="1"/>
    </row>
    <row r="153" spans="1:14" ht="43.5">
      <c r="A153" s="16" t="str">
        <f t="shared" si="6"/>
        <v>2023-06-28</v>
      </c>
      <c r="B153" s="16" t="str">
        <f>"1850"</f>
        <v>1850</v>
      </c>
      <c r="C153" s="16" t="s">
        <v>158</v>
      </c>
      <c r="D153" s="16" t="s">
        <v>289</v>
      </c>
      <c r="E153" s="16" t="str">
        <f>"01"</f>
        <v>01</v>
      </c>
      <c r="F153" s="16">
        <v>3</v>
      </c>
      <c r="G153" s="16" t="s">
        <v>14</v>
      </c>
      <c r="H153" s="16"/>
      <c r="I153" s="16" t="s">
        <v>16</v>
      </c>
      <c r="J153" s="14" t="s">
        <v>499</v>
      </c>
      <c r="K153" s="17" t="s">
        <v>288</v>
      </c>
      <c r="L153" s="16">
        <v>2015</v>
      </c>
      <c r="M153" s="16" t="s">
        <v>27</v>
      </c>
      <c r="N153" s="16" t="s">
        <v>22</v>
      </c>
    </row>
    <row r="154" spans="1:14" ht="28.5">
      <c r="A154" s="16" t="str">
        <f t="shared" si="6"/>
        <v>2023-06-28</v>
      </c>
      <c r="B154" s="16" t="str">
        <f>"1940"</f>
        <v>1940</v>
      </c>
      <c r="C154" s="16" t="s">
        <v>290</v>
      </c>
      <c r="D154" s="16" t="s">
        <v>292</v>
      </c>
      <c r="E154" s="16" t="str">
        <f>"01"</f>
        <v>01</v>
      </c>
      <c r="F154" s="16">
        <v>6</v>
      </c>
      <c r="G154" s="16" t="s">
        <v>14</v>
      </c>
      <c r="H154" s="16" t="s">
        <v>92</v>
      </c>
      <c r="I154" s="16" t="s">
        <v>16</v>
      </c>
      <c r="J154" s="14" t="s">
        <v>509</v>
      </c>
      <c r="K154" s="17" t="s">
        <v>291</v>
      </c>
      <c r="L154" s="16">
        <v>2020</v>
      </c>
      <c r="M154" s="16" t="s">
        <v>27</v>
      </c>
      <c r="N154" s="16" t="s">
        <v>22</v>
      </c>
    </row>
    <row r="155" spans="1:14" ht="28.5">
      <c r="A155" s="16" t="str">
        <f t="shared" si="6"/>
        <v>2023-06-28</v>
      </c>
      <c r="B155" s="16" t="str">
        <f>"2030"</f>
        <v>2030</v>
      </c>
      <c r="C155" s="16" t="s">
        <v>293</v>
      </c>
      <c r="D155" s="16"/>
      <c r="E155" s="16" t="str">
        <f>"2023"</f>
        <v>2023</v>
      </c>
      <c r="F155" s="16">
        <v>16</v>
      </c>
      <c r="G155" s="16" t="s">
        <v>55</v>
      </c>
      <c r="H155" s="16"/>
      <c r="I155" s="16"/>
      <c r="J155" s="14" t="s">
        <v>510</v>
      </c>
      <c r="K155" s="17" t="s">
        <v>294</v>
      </c>
      <c r="L155" s="16">
        <v>2023</v>
      </c>
      <c r="M155" s="16" t="s">
        <v>17</v>
      </c>
      <c r="N155" s="16"/>
    </row>
    <row r="156" spans="1:14" ht="43.5">
      <c r="A156" s="16" t="str">
        <f t="shared" si="6"/>
        <v>2023-06-28</v>
      </c>
      <c r="B156" s="16" t="str">
        <f>"2125"</f>
        <v>2125</v>
      </c>
      <c r="C156" s="16" t="s">
        <v>295</v>
      </c>
      <c r="D156" s="16" t="s">
        <v>295</v>
      </c>
      <c r="E156" s="16" t="str">
        <f>"00"</f>
        <v>00</v>
      </c>
      <c r="F156" s="16">
        <v>0</v>
      </c>
      <c r="G156" s="16" t="s">
        <v>91</v>
      </c>
      <c r="H156" s="16" t="s">
        <v>296</v>
      </c>
      <c r="I156" s="16" t="s">
        <v>16</v>
      </c>
      <c r="J156" s="14" t="s">
        <v>501</v>
      </c>
      <c r="K156" s="17" t="s">
        <v>297</v>
      </c>
      <c r="L156" s="16">
        <v>2012</v>
      </c>
      <c r="M156" s="16" t="s">
        <v>135</v>
      </c>
      <c r="N156" s="16"/>
    </row>
    <row r="157" spans="1:14" ht="43.5">
      <c r="A157" s="1" t="str">
        <f t="shared" si="6"/>
        <v>2023-06-28</v>
      </c>
      <c r="B157" s="1" t="str">
        <f>"2255"</f>
        <v>2255</v>
      </c>
      <c r="C157" s="1" t="s">
        <v>298</v>
      </c>
      <c r="D157" s="1" t="s">
        <v>298</v>
      </c>
      <c r="E157" s="1" t="str">
        <f>" "</f>
        <v> </v>
      </c>
      <c r="F157" s="1">
        <v>0</v>
      </c>
      <c r="G157" s="1" t="s">
        <v>19</v>
      </c>
      <c r="H157" s="1"/>
      <c r="I157" s="1" t="s">
        <v>16</v>
      </c>
      <c r="J157" s="15"/>
      <c r="K157" s="4" t="s">
        <v>299</v>
      </c>
      <c r="L157" s="1">
        <v>2021</v>
      </c>
      <c r="M157" s="1" t="s">
        <v>17</v>
      </c>
      <c r="N157" s="1"/>
    </row>
    <row r="158" spans="1:14" ht="28.5">
      <c r="A158" s="1" t="str">
        <f t="shared" si="6"/>
        <v>2023-06-28</v>
      </c>
      <c r="B158" s="1" t="str">
        <f>"2300"</f>
        <v>2300</v>
      </c>
      <c r="C158" s="1" t="s">
        <v>300</v>
      </c>
      <c r="D158" s="1" t="s">
        <v>300</v>
      </c>
      <c r="E158" s="1" t="str">
        <f>" "</f>
        <v> </v>
      </c>
      <c r="F158" s="1">
        <v>0</v>
      </c>
      <c r="G158" s="1" t="s">
        <v>19</v>
      </c>
      <c r="H158" s="1"/>
      <c r="I158" s="1" t="s">
        <v>16</v>
      </c>
      <c r="J158" s="15"/>
      <c r="K158" s="4" t="s">
        <v>301</v>
      </c>
      <c r="L158" s="1">
        <v>2012</v>
      </c>
      <c r="M158" s="1" t="s">
        <v>17</v>
      </c>
      <c r="N158" s="1" t="s">
        <v>22</v>
      </c>
    </row>
    <row r="159" spans="1:14" ht="28.5">
      <c r="A159" s="1" t="str">
        <f t="shared" si="6"/>
        <v>2023-06-28</v>
      </c>
      <c r="B159" s="1" t="str">
        <f>"2400"</f>
        <v>2400</v>
      </c>
      <c r="C159" s="1" t="s">
        <v>13</v>
      </c>
      <c r="D159" s="1"/>
      <c r="E159" s="1" t="str">
        <f aca="true" t="shared" si="7" ref="E159:E164">"03"</f>
        <v>03</v>
      </c>
      <c r="F159" s="1">
        <v>13</v>
      </c>
      <c r="G159" s="1" t="s">
        <v>14</v>
      </c>
      <c r="H159" s="1"/>
      <c r="I159" s="1" t="s">
        <v>16</v>
      </c>
      <c r="J159" s="15"/>
      <c r="K159" s="4" t="s">
        <v>15</v>
      </c>
      <c r="L159" s="1">
        <v>2012</v>
      </c>
      <c r="M159" s="1" t="s">
        <v>17</v>
      </c>
      <c r="N159" s="1"/>
    </row>
    <row r="160" spans="1:14" ht="28.5">
      <c r="A160" s="1" t="str">
        <f t="shared" si="6"/>
        <v>2023-06-28</v>
      </c>
      <c r="B160" s="1" t="str">
        <f>"2500"</f>
        <v>2500</v>
      </c>
      <c r="C160" s="1" t="s">
        <v>13</v>
      </c>
      <c r="D160" s="1"/>
      <c r="E160" s="1" t="str">
        <f t="shared" si="7"/>
        <v>03</v>
      </c>
      <c r="F160" s="1">
        <v>13</v>
      </c>
      <c r="G160" s="1" t="s">
        <v>14</v>
      </c>
      <c r="H160" s="1"/>
      <c r="I160" s="1" t="s">
        <v>16</v>
      </c>
      <c r="J160" s="15"/>
      <c r="K160" s="4" t="s">
        <v>15</v>
      </c>
      <c r="L160" s="1">
        <v>2012</v>
      </c>
      <c r="M160" s="1" t="s">
        <v>17</v>
      </c>
      <c r="N160" s="1"/>
    </row>
    <row r="161" spans="1:14" ht="28.5">
      <c r="A161" s="1" t="str">
        <f t="shared" si="6"/>
        <v>2023-06-28</v>
      </c>
      <c r="B161" s="1" t="str">
        <f>"2600"</f>
        <v>2600</v>
      </c>
      <c r="C161" s="1" t="s">
        <v>13</v>
      </c>
      <c r="D161" s="1"/>
      <c r="E161" s="1" t="str">
        <f t="shared" si="7"/>
        <v>03</v>
      </c>
      <c r="F161" s="1">
        <v>13</v>
      </c>
      <c r="G161" s="1" t="s">
        <v>14</v>
      </c>
      <c r="H161" s="1"/>
      <c r="I161" s="1" t="s">
        <v>16</v>
      </c>
      <c r="J161" s="15"/>
      <c r="K161" s="4" t="s">
        <v>15</v>
      </c>
      <c r="L161" s="1">
        <v>2012</v>
      </c>
      <c r="M161" s="1" t="s">
        <v>17</v>
      </c>
      <c r="N161" s="1"/>
    </row>
    <row r="162" spans="1:14" ht="28.5">
      <c r="A162" s="1" t="str">
        <f t="shared" si="6"/>
        <v>2023-06-28</v>
      </c>
      <c r="B162" s="1" t="str">
        <f>"2700"</f>
        <v>2700</v>
      </c>
      <c r="C162" s="1" t="s">
        <v>13</v>
      </c>
      <c r="D162" s="1"/>
      <c r="E162" s="1" t="str">
        <f t="shared" si="7"/>
        <v>03</v>
      </c>
      <c r="F162" s="1">
        <v>13</v>
      </c>
      <c r="G162" s="1" t="s">
        <v>14</v>
      </c>
      <c r="H162" s="1"/>
      <c r="I162" s="1" t="s">
        <v>16</v>
      </c>
      <c r="J162" s="15"/>
      <c r="K162" s="4" t="s">
        <v>15</v>
      </c>
      <c r="L162" s="1">
        <v>2012</v>
      </c>
      <c r="M162" s="1" t="s">
        <v>17</v>
      </c>
      <c r="N162" s="1"/>
    </row>
    <row r="163" spans="1:14" ht="28.5">
      <c r="A163" s="1" t="str">
        <f t="shared" si="6"/>
        <v>2023-06-28</v>
      </c>
      <c r="B163" s="1" t="str">
        <f>"2800"</f>
        <v>2800</v>
      </c>
      <c r="C163" s="1" t="s">
        <v>13</v>
      </c>
      <c r="D163" s="1"/>
      <c r="E163" s="1" t="str">
        <f t="shared" si="7"/>
        <v>03</v>
      </c>
      <c r="F163" s="1">
        <v>13</v>
      </c>
      <c r="G163" s="1" t="s">
        <v>14</v>
      </c>
      <c r="H163" s="1"/>
      <c r="I163" s="1" t="s">
        <v>16</v>
      </c>
      <c r="J163" s="15"/>
      <c r="K163" s="4" t="s">
        <v>15</v>
      </c>
      <c r="L163" s="1">
        <v>2012</v>
      </c>
      <c r="M163" s="1" t="s">
        <v>17</v>
      </c>
      <c r="N163" s="1"/>
    </row>
    <row r="164" spans="1:14" ht="28.5">
      <c r="A164" s="1" t="str">
        <f aca="true" t="shared" si="8" ref="A164:A207">"2023-06-29"</f>
        <v>2023-06-29</v>
      </c>
      <c r="B164" s="1" t="str">
        <f>"0500"</f>
        <v>0500</v>
      </c>
      <c r="C164" s="1" t="s">
        <v>13</v>
      </c>
      <c r="D164" s="1"/>
      <c r="E164" s="1" t="str">
        <f t="shared" si="7"/>
        <v>03</v>
      </c>
      <c r="F164" s="1">
        <v>13</v>
      </c>
      <c r="G164" s="1" t="s">
        <v>14</v>
      </c>
      <c r="H164" s="1"/>
      <c r="I164" s="1" t="s">
        <v>16</v>
      </c>
      <c r="J164" s="15"/>
      <c r="K164" s="4" t="s">
        <v>15</v>
      </c>
      <c r="L164" s="1">
        <v>2012</v>
      </c>
      <c r="M164" s="1" t="s">
        <v>17</v>
      </c>
      <c r="N164" s="1"/>
    </row>
    <row r="165" spans="1:14" ht="14.25">
      <c r="A165" s="1" t="str">
        <f t="shared" si="8"/>
        <v>2023-06-29</v>
      </c>
      <c r="B165" s="1" t="str">
        <f>"0600"</f>
        <v>0600</v>
      </c>
      <c r="C165" s="1" t="s">
        <v>18</v>
      </c>
      <c r="D165" s="1" t="s">
        <v>302</v>
      </c>
      <c r="E165" s="1" t="str">
        <f>"02"</f>
        <v>02</v>
      </c>
      <c r="F165" s="1">
        <v>9</v>
      </c>
      <c r="G165" s="1" t="s">
        <v>14</v>
      </c>
      <c r="H165" s="1"/>
      <c r="I165" s="1" t="s">
        <v>16</v>
      </c>
      <c r="J165" s="15"/>
      <c r="K165" s="4" t="s">
        <v>20</v>
      </c>
      <c r="L165" s="1">
        <v>2019</v>
      </c>
      <c r="M165" s="1" t="s">
        <v>17</v>
      </c>
      <c r="N165" s="1"/>
    </row>
    <row r="166" spans="1:14" ht="14.25">
      <c r="A166" s="1" t="str">
        <f t="shared" si="8"/>
        <v>2023-06-29</v>
      </c>
      <c r="B166" s="1" t="str">
        <f>"0625"</f>
        <v>0625</v>
      </c>
      <c r="C166" s="1" t="s">
        <v>18</v>
      </c>
      <c r="D166" s="1" t="s">
        <v>303</v>
      </c>
      <c r="E166" s="1" t="str">
        <f>"02"</f>
        <v>02</v>
      </c>
      <c r="F166" s="1">
        <v>10</v>
      </c>
      <c r="G166" s="1" t="s">
        <v>19</v>
      </c>
      <c r="H166" s="1"/>
      <c r="I166" s="1" t="s">
        <v>16</v>
      </c>
      <c r="J166" s="15"/>
      <c r="K166" s="4" t="s">
        <v>20</v>
      </c>
      <c r="L166" s="1">
        <v>2019</v>
      </c>
      <c r="M166" s="1" t="s">
        <v>17</v>
      </c>
      <c r="N166" s="1"/>
    </row>
    <row r="167" spans="1:14" ht="28.5">
      <c r="A167" s="1" t="str">
        <f t="shared" si="8"/>
        <v>2023-06-29</v>
      </c>
      <c r="B167" s="1" t="str">
        <f>"0650"</f>
        <v>0650</v>
      </c>
      <c r="C167" s="1" t="s">
        <v>24</v>
      </c>
      <c r="D167" s="1" t="s">
        <v>305</v>
      </c>
      <c r="E167" s="1" t="str">
        <f>"02"</f>
        <v>02</v>
      </c>
      <c r="F167" s="1">
        <v>12</v>
      </c>
      <c r="G167" s="1" t="s">
        <v>19</v>
      </c>
      <c r="H167" s="1"/>
      <c r="I167" s="1" t="s">
        <v>16</v>
      </c>
      <c r="J167" s="15"/>
      <c r="K167" s="4" t="s">
        <v>304</v>
      </c>
      <c r="L167" s="1">
        <v>2018</v>
      </c>
      <c r="M167" s="1" t="s">
        <v>27</v>
      </c>
      <c r="N167" s="1"/>
    </row>
    <row r="168" spans="1:14" ht="43.5">
      <c r="A168" s="1" t="str">
        <f t="shared" si="8"/>
        <v>2023-06-29</v>
      </c>
      <c r="B168" s="1" t="str">
        <f>"0715"</f>
        <v>0715</v>
      </c>
      <c r="C168" s="1" t="s">
        <v>28</v>
      </c>
      <c r="D168" s="1" t="s">
        <v>307</v>
      </c>
      <c r="E168" s="1" t="str">
        <f>"01"</f>
        <v>01</v>
      </c>
      <c r="F168" s="1">
        <v>7</v>
      </c>
      <c r="G168" s="1" t="s">
        <v>19</v>
      </c>
      <c r="H168" s="1"/>
      <c r="I168" s="1" t="s">
        <v>16</v>
      </c>
      <c r="J168" s="15"/>
      <c r="K168" s="4" t="s">
        <v>306</v>
      </c>
      <c r="L168" s="1">
        <v>2016</v>
      </c>
      <c r="M168" s="1" t="s">
        <v>17</v>
      </c>
      <c r="N168" s="1"/>
    </row>
    <row r="169" spans="1:14" ht="28.5">
      <c r="A169" s="1" t="str">
        <f t="shared" si="8"/>
        <v>2023-06-29</v>
      </c>
      <c r="B169" s="1" t="str">
        <f>"0730"</f>
        <v>0730</v>
      </c>
      <c r="C169" s="1" t="s">
        <v>31</v>
      </c>
      <c r="D169" s="1"/>
      <c r="E169" s="1" t="str">
        <f>"02"</f>
        <v>02</v>
      </c>
      <c r="F169" s="1">
        <v>7</v>
      </c>
      <c r="G169" s="1" t="s">
        <v>19</v>
      </c>
      <c r="H169" s="1"/>
      <c r="I169" s="1" t="s">
        <v>16</v>
      </c>
      <c r="J169" s="15"/>
      <c r="K169" s="4" t="s">
        <v>32</v>
      </c>
      <c r="L169" s="1">
        <v>2011</v>
      </c>
      <c r="M169" s="1" t="s">
        <v>17</v>
      </c>
      <c r="N169" s="1"/>
    </row>
    <row r="170" spans="1:14" ht="28.5">
      <c r="A170" s="1" t="str">
        <f t="shared" si="8"/>
        <v>2023-06-29</v>
      </c>
      <c r="B170" s="1" t="str">
        <f>"0755"</f>
        <v>0755</v>
      </c>
      <c r="C170" s="1" t="s">
        <v>33</v>
      </c>
      <c r="D170" s="1" t="s">
        <v>309</v>
      </c>
      <c r="E170" s="1" t="str">
        <f>"01"</f>
        <v>01</v>
      </c>
      <c r="F170" s="1">
        <v>12</v>
      </c>
      <c r="G170" s="1" t="s">
        <v>19</v>
      </c>
      <c r="H170" s="1"/>
      <c r="I170" s="1" t="s">
        <v>16</v>
      </c>
      <c r="J170" s="15"/>
      <c r="K170" s="4" t="s">
        <v>308</v>
      </c>
      <c r="L170" s="1">
        <v>2017</v>
      </c>
      <c r="M170" s="1" t="s">
        <v>17</v>
      </c>
      <c r="N170" s="1"/>
    </row>
    <row r="171" spans="1:14" ht="43.5">
      <c r="A171" s="1" t="str">
        <f t="shared" si="8"/>
        <v>2023-06-29</v>
      </c>
      <c r="B171" s="1" t="str">
        <f>"0805"</f>
        <v>0805</v>
      </c>
      <c r="C171" s="1" t="s">
        <v>36</v>
      </c>
      <c r="D171" s="1" t="s">
        <v>311</v>
      </c>
      <c r="E171" s="1" t="str">
        <f>"01"</f>
        <v>01</v>
      </c>
      <c r="F171" s="1">
        <v>21</v>
      </c>
      <c r="G171" s="1" t="s">
        <v>14</v>
      </c>
      <c r="H171" s="1"/>
      <c r="I171" s="1" t="s">
        <v>16</v>
      </c>
      <c r="J171" s="15"/>
      <c r="K171" s="4" t="s">
        <v>310</v>
      </c>
      <c r="L171" s="1">
        <v>2020</v>
      </c>
      <c r="M171" s="1" t="s">
        <v>27</v>
      </c>
      <c r="N171" s="1"/>
    </row>
    <row r="172" spans="1:14" ht="28.5">
      <c r="A172" s="1" t="str">
        <f t="shared" si="8"/>
        <v>2023-06-29</v>
      </c>
      <c r="B172" s="1" t="str">
        <f>"0815"</f>
        <v>0815</v>
      </c>
      <c r="C172" s="1" t="s">
        <v>39</v>
      </c>
      <c r="D172" s="1" t="s">
        <v>313</v>
      </c>
      <c r="E172" s="1" t="str">
        <f>"02"</f>
        <v>02</v>
      </c>
      <c r="F172" s="1">
        <v>11</v>
      </c>
      <c r="G172" s="1" t="s">
        <v>19</v>
      </c>
      <c r="H172" s="1"/>
      <c r="I172" s="1" t="s">
        <v>16</v>
      </c>
      <c r="J172" s="15"/>
      <c r="K172" s="4" t="s">
        <v>312</v>
      </c>
      <c r="L172" s="1">
        <v>2021</v>
      </c>
      <c r="M172" s="1" t="s">
        <v>42</v>
      </c>
      <c r="N172" s="1"/>
    </row>
    <row r="173" spans="1:14" ht="28.5">
      <c r="A173" s="1" t="str">
        <f t="shared" si="8"/>
        <v>2023-06-29</v>
      </c>
      <c r="B173" s="1" t="str">
        <f>"0820"</f>
        <v>0820</v>
      </c>
      <c r="C173" s="1" t="s">
        <v>248</v>
      </c>
      <c r="D173" s="1" t="s">
        <v>527</v>
      </c>
      <c r="E173" s="1" t="str">
        <f>"02"</f>
        <v>02</v>
      </c>
      <c r="F173" s="1">
        <v>2</v>
      </c>
      <c r="G173" s="1" t="s">
        <v>14</v>
      </c>
      <c r="H173" s="1"/>
      <c r="I173" s="1" t="s">
        <v>16</v>
      </c>
      <c r="J173" s="15"/>
      <c r="K173" s="4" t="s">
        <v>314</v>
      </c>
      <c r="L173" s="1">
        <v>1987</v>
      </c>
      <c r="M173" s="1" t="s">
        <v>45</v>
      </c>
      <c r="N173" s="1" t="s">
        <v>22</v>
      </c>
    </row>
    <row r="174" spans="1:14" ht="43.5">
      <c r="A174" s="1" t="str">
        <f t="shared" si="8"/>
        <v>2023-06-29</v>
      </c>
      <c r="B174" s="1" t="str">
        <f>"0845"</f>
        <v>0845</v>
      </c>
      <c r="C174" s="1" t="s">
        <v>46</v>
      </c>
      <c r="D174" s="1" t="s">
        <v>316</v>
      </c>
      <c r="E174" s="1" t="str">
        <f>"03"</f>
        <v>03</v>
      </c>
      <c r="F174" s="1">
        <v>1</v>
      </c>
      <c r="G174" s="1" t="s">
        <v>14</v>
      </c>
      <c r="H174" s="1" t="s">
        <v>82</v>
      </c>
      <c r="I174" s="1" t="s">
        <v>16</v>
      </c>
      <c r="J174" s="15"/>
      <c r="K174" s="4" t="s">
        <v>315</v>
      </c>
      <c r="L174" s="1">
        <v>2015</v>
      </c>
      <c r="M174" s="1" t="s">
        <v>17</v>
      </c>
      <c r="N174" s="1"/>
    </row>
    <row r="175" spans="1:14" ht="43.5">
      <c r="A175" s="1" t="str">
        <f t="shared" si="8"/>
        <v>2023-06-29</v>
      </c>
      <c r="B175" s="1" t="str">
        <f>"0910"</f>
        <v>0910</v>
      </c>
      <c r="C175" s="1" t="s">
        <v>49</v>
      </c>
      <c r="D175" s="1" t="s">
        <v>318</v>
      </c>
      <c r="E175" s="1" t="str">
        <f>"05"</f>
        <v>05</v>
      </c>
      <c r="F175" s="1">
        <v>8</v>
      </c>
      <c r="G175" s="1" t="s">
        <v>19</v>
      </c>
      <c r="H175" s="1"/>
      <c r="I175" s="1" t="s">
        <v>16</v>
      </c>
      <c r="J175" s="15"/>
      <c r="K175" s="4" t="s">
        <v>317</v>
      </c>
      <c r="L175" s="1">
        <v>2021</v>
      </c>
      <c r="M175" s="1" t="s">
        <v>27</v>
      </c>
      <c r="N175" s="1"/>
    </row>
    <row r="176" spans="1:14" ht="43.5">
      <c r="A176" s="1" t="str">
        <f t="shared" si="8"/>
        <v>2023-06-29</v>
      </c>
      <c r="B176" s="1" t="str">
        <f>"0935"</f>
        <v>0935</v>
      </c>
      <c r="C176" s="1" t="s">
        <v>49</v>
      </c>
      <c r="D176" s="1" t="s">
        <v>320</v>
      </c>
      <c r="E176" s="1" t="str">
        <f>"05"</f>
        <v>05</v>
      </c>
      <c r="F176" s="1">
        <v>9</v>
      </c>
      <c r="G176" s="1" t="s">
        <v>19</v>
      </c>
      <c r="H176" s="1"/>
      <c r="I176" s="1" t="s">
        <v>16</v>
      </c>
      <c r="J176" s="15"/>
      <c r="K176" s="4" t="s">
        <v>319</v>
      </c>
      <c r="L176" s="1">
        <v>2021</v>
      </c>
      <c r="M176" s="1" t="s">
        <v>27</v>
      </c>
      <c r="N176" s="1"/>
    </row>
    <row r="177" spans="1:14" ht="43.5">
      <c r="A177" s="1" t="str">
        <f t="shared" si="8"/>
        <v>2023-06-29</v>
      </c>
      <c r="B177" s="1" t="str">
        <f>"1000"</f>
        <v>1000</v>
      </c>
      <c r="C177" s="1" t="s">
        <v>158</v>
      </c>
      <c r="D177" s="1" t="s">
        <v>289</v>
      </c>
      <c r="E177" s="1" t="str">
        <f>"01"</f>
        <v>01</v>
      </c>
      <c r="F177" s="1">
        <v>3</v>
      </c>
      <c r="G177" s="1" t="s">
        <v>14</v>
      </c>
      <c r="H177" s="1"/>
      <c r="I177" s="1" t="s">
        <v>16</v>
      </c>
      <c r="J177" s="15"/>
      <c r="K177" s="4" t="s">
        <v>288</v>
      </c>
      <c r="L177" s="1">
        <v>2015</v>
      </c>
      <c r="M177" s="1" t="s">
        <v>27</v>
      </c>
      <c r="N177" s="1" t="s">
        <v>22</v>
      </c>
    </row>
    <row r="178" spans="1:14" ht="28.5">
      <c r="A178" s="1" t="str">
        <f t="shared" si="8"/>
        <v>2023-06-29</v>
      </c>
      <c r="B178" s="1" t="str">
        <f>"1050"</f>
        <v>1050</v>
      </c>
      <c r="C178" s="1" t="s">
        <v>192</v>
      </c>
      <c r="D178" s="1" t="s">
        <v>322</v>
      </c>
      <c r="E178" s="1" t="str">
        <f>"01"</f>
        <v>01</v>
      </c>
      <c r="F178" s="1">
        <v>18</v>
      </c>
      <c r="G178" s="1" t="s">
        <v>19</v>
      </c>
      <c r="H178" s="1"/>
      <c r="I178" s="1" t="s">
        <v>16</v>
      </c>
      <c r="J178" s="15"/>
      <c r="K178" s="4" t="s">
        <v>321</v>
      </c>
      <c r="L178" s="1">
        <v>2019</v>
      </c>
      <c r="M178" s="1" t="s">
        <v>128</v>
      </c>
      <c r="N178" s="1"/>
    </row>
    <row r="179" spans="1:14" ht="28.5">
      <c r="A179" s="1" t="str">
        <f t="shared" si="8"/>
        <v>2023-06-29</v>
      </c>
      <c r="B179" s="1" t="str">
        <f>"1100"</f>
        <v>1100</v>
      </c>
      <c r="C179" s="1" t="s">
        <v>290</v>
      </c>
      <c r="D179" s="1" t="s">
        <v>292</v>
      </c>
      <c r="E179" s="1" t="str">
        <f>"01"</f>
        <v>01</v>
      </c>
      <c r="F179" s="1">
        <v>6</v>
      </c>
      <c r="G179" s="1" t="s">
        <v>14</v>
      </c>
      <c r="H179" s="1" t="s">
        <v>92</v>
      </c>
      <c r="I179" s="1" t="s">
        <v>16</v>
      </c>
      <c r="J179" s="15"/>
      <c r="K179" s="4" t="s">
        <v>291</v>
      </c>
      <c r="L179" s="1">
        <v>2020</v>
      </c>
      <c r="M179" s="1" t="s">
        <v>27</v>
      </c>
      <c r="N179" s="1" t="s">
        <v>22</v>
      </c>
    </row>
    <row r="180" spans="1:14" ht="28.5">
      <c r="A180" s="1" t="str">
        <f t="shared" si="8"/>
        <v>2023-06-29</v>
      </c>
      <c r="B180" s="1" t="str">
        <f>"1150"</f>
        <v>1150</v>
      </c>
      <c r="C180" s="1" t="s">
        <v>293</v>
      </c>
      <c r="D180" s="1"/>
      <c r="E180" s="1" t="str">
        <f>"2023"</f>
        <v>2023</v>
      </c>
      <c r="F180" s="1">
        <v>16</v>
      </c>
      <c r="G180" s="1" t="s">
        <v>55</v>
      </c>
      <c r="H180" s="1"/>
      <c r="I180" s="1" t="s">
        <v>16</v>
      </c>
      <c r="J180" s="15"/>
      <c r="K180" s="4" t="s">
        <v>294</v>
      </c>
      <c r="L180" s="1">
        <v>2023</v>
      </c>
      <c r="M180" s="1" t="s">
        <v>17</v>
      </c>
      <c r="N180" s="1"/>
    </row>
    <row r="181" spans="1:14" ht="43.5">
      <c r="A181" s="1" t="str">
        <f t="shared" si="8"/>
        <v>2023-06-29</v>
      </c>
      <c r="B181" s="1" t="str">
        <f>"1245"</f>
        <v>1245</v>
      </c>
      <c r="C181" s="1" t="s">
        <v>323</v>
      </c>
      <c r="D181" s="1" t="s">
        <v>323</v>
      </c>
      <c r="E181" s="1" t="str">
        <f>"02"</f>
        <v>02</v>
      </c>
      <c r="F181" s="1">
        <v>0</v>
      </c>
      <c r="G181" s="1" t="s">
        <v>14</v>
      </c>
      <c r="H181" s="1"/>
      <c r="I181" s="1" t="s">
        <v>16</v>
      </c>
      <c r="J181" s="15"/>
      <c r="K181" s="4" t="s">
        <v>324</v>
      </c>
      <c r="L181" s="1">
        <v>2018</v>
      </c>
      <c r="M181" s="1" t="s">
        <v>17</v>
      </c>
      <c r="N181" s="1"/>
    </row>
    <row r="182" spans="1:14" ht="43.5">
      <c r="A182" s="1" t="str">
        <f t="shared" si="8"/>
        <v>2023-06-29</v>
      </c>
      <c r="B182" s="1" t="str">
        <f>"1300"</f>
        <v>1300</v>
      </c>
      <c r="C182" s="1" t="s">
        <v>325</v>
      </c>
      <c r="D182" s="1" t="s">
        <v>325</v>
      </c>
      <c r="E182" s="1" t="str">
        <f>" "</f>
        <v> </v>
      </c>
      <c r="F182" s="1">
        <v>0</v>
      </c>
      <c r="G182" s="1" t="s">
        <v>14</v>
      </c>
      <c r="H182" s="1"/>
      <c r="I182" s="1" t="s">
        <v>16</v>
      </c>
      <c r="J182" s="15"/>
      <c r="K182" s="4" t="s">
        <v>326</v>
      </c>
      <c r="L182" s="1">
        <v>1993</v>
      </c>
      <c r="M182" s="1" t="s">
        <v>17</v>
      </c>
      <c r="N182" s="1"/>
    </row>
    <row r="183" spans="1:14" ht="43.5">
      <c r="A183" s="1" t="str">
        <f t="shared" si="8"/>
        <v>2023-06-29</v>
      </c>
      <c r="B183" s="1" t="str">
        <f>"1400"</f>
        <v>1400</v>
      </c>
      <c r="C183" s="1" t="s">
        <v>124</v>
      </c>
      <c r="D183" s="1"/>
      <c r="E183" s="1" t="str">
        <f>"04"</f>
        <v>04</v>
      </c>
      <c r="F183" s="1">
        <v>198</v>
      </c>
      <c r="G183" s="1" t="s">
        <v>14</v>
      </c>
      <c r="H183" s="1" t="s">
        <v>263</v>
      </c>
      <c r="I183" s="1" t="s">
        <v>16</v>
      </c>
      <c r="J183" s="15"/>
      <c r="K183" s="4" t="s">
        <v>327</v>
      </c>
      <c r="L183" s="1">
        <v>2022</v>
      </c>
      <c r="M183" s="1" t="s">
        <v>128</v>
      </c>
      <c r="N183" s="1"/>
    </row>
    <row r="184" spans="1:14" ht="43.5">
      <c r="A184" s="1" t="str">
        <f t="shared" si="8"/>
        <v>2023-06-29</v>
      </c>
      <c r="B184" s="1" t="str">
        <f>"1430"</f>
        <v>1430</v>
      </c>
      <c r="C184" s="1" t="s">
        <v>129</v>
      </c>
      <c r="D184" s="1" t="s">
        <v>329</v>
      </c>
      <c r="E184" s="1" t="str">
        <f>"03"</f>
        <v>03</v>
      </c>
      <c r="F184" s="1">
        <v>10</v>
      </c>
      <c r="G184" s="1" t="s">
        <v>19</v>
      </c>
      <c r="H184" s="1"/>
      <c r="I184" s="1" t="s">
        <v>16</v>
      </c>
      <c r="J184" s="15"/>
      <c r="K184" s="4" t="s">
        <v>328</v>
      </c>
      <c r="L184" s="1">
        <v>0</v>
      </c>
      <c r="M184" s="1" t="s">
        <v>56</v>
      </c>
      <c r="N184" s="1"/>
    </row>
    <row r="185" spans="1:14" ht="43.5">
      <c r="A185" s="1" t="str">
        <f t="shared" si="8"/>
        <v>2023-06-29</v>
      </c>
      <c r="B185" s="1" t="str">
        <f>"1500"</f>
        <v>1500</v>
      </c>
      <c r="C185" s="1" t="s">
        <v>132</v>
      </c>
      <c r="D185" s="1" t="s">
        <v>331</v>
      </c>
      <c r="E185" s="1" t="str">
        <f>"02"</f>
        <v>02</v>
      </c>
      <c r="F185" s="1">
        <v>6</v>
      </c>
      <c r="G185" s="1" t="s">
        <v>19</v>
      </c>
      <c r="H185" s="1"/>
      <c r="I185" s="1" t="s">
        <v>16</v>
      </c>
      <c r="J185" s="15"/>
      <c r="K185" s="4" t="s">
        <v>330</v>
      </c>
      <c r="L185" s="1">
        <v>2019</v>
      </c>
      <c r="M185" s="1" t="s">
        <v>135</v>
      </c>
      <c r="N185" s="1"/>
    </row>
    <row r="186" spans="1:14" ht="43.5">
      <c r="A186" s="1" t="str">
        <f t="shared" si="8"/>
        <v>2023-06-29</v>
      </c>
      <c r="B186" s="1" t="str">
        <f>"1525"</f>
        <v>1525</v>
      </c>
      <c r="C186" s="1" t="s">
        <v>332</v>
      </c>
      <c r="D186" s="1" t="s">
        <v>334</v>
      </c>
      <c r="E186" s="1" t="str">
        <f>"01"</f>
        <v>01</v>
      </c>
      <c r="F186" s="1">
        <v>2</v>
      </c>
      <c r="G186" s="1" t="s">
        <v>19</v>
      </c>
      <c r="H186" s="1"/>
      <c r="I186" s="1" t="s">
        <v>16</v>
      </c>
      <c r="J186" s="15"/>
      <c r="K186" s="4" t="s">
        <v>333</v>
      </c>
      <c r="L186" s="1">
        <v>0</v>
      </c>
      <c r="M186" s="1" t="s">
        <v>56</v>
      </c>
      <c r="N186" s="1" t="s">
        <v>22</v>
      </c>
    </row>
    <row r="187" spans="1:14" ht="43.5">
      <c r="A187" s="1" t="str">
        <f t="shared" si="8"/>
        <v>2023-06-29</v>
      </c>
      <c r="B187" s="1" t="str">
        <f>"1540"</f>
        <v>1540</v>
      </c>
      <c r="C187" s="1" t="s">
        <v>138</v>
      </c>
      <c r="D187" s="1" t="s">
        <v>336</v>
      </c>
      <c r="E187" s="1" t="str">
        <f>"02"</f>
        <v>02</v>
      </c>
      <c r="F187" s="1">
        <v>8</v>
      </c>
      <c r="G187" s="1" t="s">
        <v>19</v>
      </c>
      <c r="H187" s="1"/>
      <c r="I187" s="1" t="s">
        <v>16</v>
      </c>
      <c r="J187" s="15"/>
      <c r="K187" s="4" t="s">
        <v>335</v>
      </c>
      <c r="L187" s="1">
        <v>2018</v>
      </c>
      <c r="M187" s="1" t="s">
        <v>17</v>
      </c>
      <c r="N187" s="1"/>
    </row>
    <row r="188" spans="1:14" ht="28.5">
      <c r="A188" s="1" t="str">
        <f t="shared" si="8"/>
        <v>2023-06-29</v>
      </c>
      <c r="B188" s="1" t="str">
        <f>"1555"</f>
        <v>1555</v>
      </c>
      <c r="C188" s="1" t="s">
        <v>141</v>
      </c>
      <c r="D188" s="1" t="s">
        <v>338</v>
      </c>
      <c r="E188" s="1" t="str">
        <f>"01"</f>
        <v>01</v>
      </c>
      <c r="F188" s="1">
        <v>8</v>
      </c>
      <c r="G188" s="1" t="s">
        <v>19</v>
      </c>
      <c r="H188" s="1"/>
      <c r="I188" s="1" t="s">
        <v>16</v>
      </c>
      <c r="J188" s="15"/>
      <c r="K188" s="4" t="s">
        <v>337</v>
      </c>
      <c r="L188" s="1">
        <v>2021</v>
      </c>
      <c r="M188" s="1" t="s">
        <v>27</v>
      </c>
      <c r="N188" s="1"/>
    </row>
    <row r="189" spans="1:14" ht="28.5">
      <c r="A189" s="1" t="str">
        <f t="shared" si="8"/>
        <v>2023-06-29</v>
      </c>
      <c r="B189" s="1" t="str">
        <f>"1600"</f>
        <v>1600</v>
      </c>
      <c r="C189" s="1" t="s">
        <v>144</v>
      </c>
      <c r="D189" s="1" t="s">
        <v>340</v>
      </c>
      <c r="E189" s="1" t="str">
        <f>"01"</f>
        <v>01</v>
      </c>
      <c r="F189" s="1">
        <v>2</v>
      </c>
      <c r="G189" s="1" t="s">
        <v>14</v>
      </c>
      <c r="H189" s="1" t="s">
        <v>121</v>
      </c>
      <c r="I189" s="1" t="s">
        <v>16</v>
      </c>
      <c r="J189" s="15"/>
      <c r="K189" s="4" t="s">
        <v>339</v>
      </c>
      <c r="L189" s="1">
        <v>2019</v>
      </c>
      <c r="M189" s="1" t="s">
        <v>17</v>
      </c>
      <c r="N189" s="1" t="s">
        <v>22</v>
      </c>
    </row>
    <row r="190" spans="1:14" ht="43.5">
      <c r="A190" s="1" t="str">
        <f t="shared" si="8"/>
        <v>2023-06-29</v>
      </c>
      <c r="B190" s="1" t="str">
        <f>"1630"</f>
        <v>1630</v>
      </c>
      <c r="C190" s="1" t="s">
        <v>43</v>
      </c>
      <c r="D190" s="1" t="s">
        <v>528</v>
      </c>
      <c r="E190" s="1" t="str">
        <f>"01"</f>
        <v>01</v>
      </c>
      <c r="F190" s="1">
        <v>11</v>
      </c>
      <c r="G190" s="1" t="s">
        <v>19</v>
      </c>
      <c r="H190" s="1"/>
      <c r="I190" s="1" t="s">
        <v>16</v>
      </c>
      <c r="J190" s="15"/>
      <c r="K190" s="4" t="s">
        <v>341</v>
      </c>
      <c r="L190" s="1">
        <v>1985</v>
      </c>
      <c r="M190" s="1" t="s">
        <v>45</v>
      </c>
      <c r="N190" s="1" t="s">
        <v>22</v>
      </c>
    </row>
    <row r="191" spans="1:14" ht="43.5">
      <c r="A191" s="1" t="str">
        <f t="shared" si="8"/>
        <v>2023-06-29</v>
      </c>
      <c r="B191" s="1" t="str">
        <f>"1700"</f>
        <v>1700</v>
      </c>
      <c r="C191" s="1" t="s">
        <v>342</v>
      </c>
      <c r="D191" s="1" t="s">
        <v>344</v>
      </c>
      <c r="E191" s="1" t="str">
        <f>"2020"</f>
        <v>2020</v>
      </c>
      <c r="F191" s="1">
        <v>2</v>
      </c>
      <c r="G191" s="1" t="s">
        <v>19</v>
      </c>
      <c r="H191" s="1"/>
      <c r="I191" s="1" t="s">
        <v>16</v>
      </c>
      <c r="J191" s="15"/>
      <c r="K191" s="4" t="s">
        <v>343</v>
      </c>
      <c r="L191" s="1">
        <v>2021</v>
      </c>
      <c r="M191" s="1" t="s">
        <v>17</v>
      </c>
      <c r="N191" s="1"/>
    </row>
    <row r="192" spans="1:14" ht="28.5">
      <c r="A192" s="1" t="str">
        <f t="shared" si="8"/>
        <v>2023-06-29</v>
      </c>
      <c r="B192" s="1" t="str">
        <f>"1715"</f>
        <v>1715</v>
      </c>
      <c r="C192" s="1" t="s">
        <v>218</v>
      </c>
      <c r="D192" s="1" t="s">
        <v>346</v>
      </c>
      <c r="E192" s="1" t="str">
        <f>"2020"</f>
        <v>2020</v>
      </c>
      <c r="F192" s="1">
        <v>3</v>
      </c>
      <c r="G192" s="1" t="s">
        <v>14</v>
      </c>
      <c r="H192" s="1"/>
      <c r="I192" s="1" t="s">
        <v>16</v>
      </c>
      <c r="J192" s="15"/>
      <c r="K192" s="4" t="s">
        <v>345</v>
      </c>
      <c r="L192" s="1">
        <v>2021</v>
      </c>
      <c r="M192" s="1" t="s">
        <v>17</v>
      </c>
      <c r="N192" s="1"/>
    </row>
    <row r="193" spans="1:14" ht="43.5">
      <c r="A193" s="1" t="str">
        <f t="shared" si="8"/>
        <v>2023-06-29</v>
      </c>
      <c r="B193" s="1" t="str">
        <f>"1730"</f>
        <v>1730</v>
      </c>
      <c r="C193" s="1" t="s">
        <v>347</v>
      </c>
      <c r="D193" s="1"/>
      <c r="E193" s="1" t="str">
        <f>"2021"</f>
        <v>2021</v>
      </c>
      <c r="F193" s="1">
        <v>111</v>
      </c>
      <c r="G193" s="1" t="s">
        <v>55</v>
      </c>
      <c r="H193" s="1"/>
      <c r="I193" s="1"/>
      <c r="J193" s="15"/>
      <c r="K193" s="4" t="s">
        <v>348</v>
      </c>
      <c r="L193" s="1">
        <v>2021</v>
      </c>
      <c r="M193" s="1" t="s">
        <v>349</v>
      </c>
      <c r="N193" s="1"/>
    </row>
    <row r="194" spans="1:14" ht="43.5">
      <c r="A194" s="1" t="str">
        <f t="shared" si="8"/>
        <v>2023-06-29</v>
      </c>
      <c r="B194" s="1" t="str">
        <f>"1800"</f>
        <v>1800</v>
      </c>
      <c r="C194" s="1" t="s">
        <v>73</v>
      </c>
      <c r="D194" s="1" t="s">
        <v>350</v>
      </c>
      <c r="E194" s="1" t="str">
        <f>"2022"</f>
        <v>2022</v>
      </c>
      <c r="F194" s="1">
        <v>12</v>
      </c>
      <c r="G194" s="1" t="s">
        <v>19</v>
      </c>
      <c r="H194" s="1"/>
      <c r="I194" s="1" t="s">
        <v>16</v>
      </c>
      <c r="J194" s="15"/>
      <c r="K194" s="4" t="s">
        <v>155</v>
      </c>
      <c r="L194" s="1">
        <v>2022</v>
      </c>
      <c r="M194" s="1" t="s">
        <v>17</v>
      </c>
      <c r="N194" s="1"/>
    </row>
    <row r="195" spans="1:14" ht="43.5">
      <c r="A195" s="1" t="str">
        <f t="shared" si="8"/>
        <v>2023-06-29</v>
      </c>
      <c r="B195" s="1" t="str">
        <f>"1830"</f>
        <v>1830</v>
      </c>
      <c r="C195" s="1" t="s">
        <v>73</v>
      </c>
      <c r="D195" s="1" t="s">
        <v>73</v>
      </c>
      <c r="E195" s="1" t="str">
        <f>"01"</f>
        <v>01</v>
      </c>
      <c r="F195" s="1">
        <v>0</v>
      </c>
      <c r="G195" s="1" t="s">
        <v>19</v>
      </c>
      <c r="H195" s="1"/>
      <c r="I195" s="1" t="s">
        <v>16</v>
      </c>
      <c r="J195" s="15"/>
      <c r="K195" s="4" t="s">
        <v>351</v>
      </c>
      <c r="L195" s="1">
        <v>2019</v>
      </c>
      <c r="M195" s="1" t="s">
        <v>17</v>
      </c>
      <c r="N195" s="1"/>
    </row>
    <row r="196" spans="1:14" ht="28.5">
      <c r="A196" s="1" t="str">
        <f t="shared" si="8"/>
        <v>2023-06-29</v>
      </c>
      <c r="B196" s="1" t="str">
        <f>"1840"</f>
        <v>1840</v>
      </c>
      <c r="C196" s="1" t="s">
        <v>79</v>
      </c>
      <c r="D196" s="1"/>
      <c r="E196" s="1" t="str">
        <f>"2023"</f>
        <v>2023</v>
      </c>
      <c r="F196" s="1">
        <v>123</v>
      </c>
      <c r="G196" s="1" t="s">
        <v>55</v>
      </c>
      <c r="H196" s="1"/>
      <c r="I196" s="1"/>
      <c r="J196" s="15"/>
      <c r="K196" s="4" t="s">
        <v>80</v>
      </c>
      <c r="L196" s="1">
        <v>2023</v>
      </c>
      <c r="M196" s="1" t="s">
        <v>17</v>
      </c>
      <c r="N196" s="1"/>
    </row>
    <row r="197" spans="1:14" ht="43.5">
      <c r="A197" s="16" t="str">
        <f t="shared" si="8"/>
        <v>2023-06-29</v>
      </c>
      <c r="B197" s="16" t="str">
        <f>"1850"</f>
        <v>1850</v>
      </c>
      <c r="C197" s="16" t="s">
        <v>158</v>
      </c>
      <c r="D197" s="16" t="s">
        <v>353</v>
      </c>
      <c r="E197" s="16" t="str">
        <f>"01"</f>
        <v>01</v>
      </c>
      <c r="F197" s="16">
        <v>4</v>
      </c>
      <c r="G197" s="16" t="s">
        <v>14</v>
      </c>
      <c r="H197" s="16"/>
      <c r="I197" s="16" t="s">
        <v>16</v>
      </c>
      <c r="J197" s="14" t="s">
        <v>499</v>
      </c>
      <c r="K197" s="17" t="s">
        <v>352</v>
      </c>
      <c r="L197" s="16">
        <v>2015</v>
      </c>
      <c r="M197" s="16" t="s">
        <v>27</v>
      </c>
      <c r="N197" s="16" t="s">
        <v>22</v>
      </c>
    </row>
    <row r="198" spans="1:14" ht="43.5">
      <c r="A198" s="16" t="str">
        <f t="shared" si="8"/>
        <v>2023-06-29</v>
      </c>
      <c r="B198" s="16" t="str">
        <f>"1940"</f>
        <v>1940</v>
      </c>
      <c r="C198" s="16" t="s">
        <v>354</v>
      </c>
      <c r="D198" s="16" t="s">
        <v>356</v>
      </c>
      <c r="E198" s="16" t="str">
        <f>"03"</f>
        <v>03</v>
      </c>
      <c r="F198" s="16">
        <v>13</v>
      </c>
      <c r="G198" s="16" t="s">
        <v>14</v>
      </c>
      <c r="H198" s="16"/>
      <c r="I198" s="16" t="s">
        <v>16</v>
      </c>
      <c r="J198" s="14" t="s">
        <v>511</v>
      </c>
      <c r="K198" s="17" t="s">
        <v>355</v>
      </c>
      <c r="L198" s="16">
        <v>2019</v>
      </c>
      <c r="M198" s="16" t="s">
        <v>17</v>
      </c>
      <c r="N198" s="16"/>
    </row>
    <row r="199" spans="1:14" ht="43.5">
      <c r="A199" s="16" t="str">
        <f t="shared" si="8"/>
        <v>2023-06-29</v>
      </c>
      <c r="B199" s="16" t="str">
        <f>"2040"</f>
        <v>2040</v>
      </c>
      <c r="C199" s="16" t="s">
        <v>357</v>
      </c>
      <c r="D199" s="16" t="s">
        <v>529</v>
      </c>
      <c r="E199" s="16" t="str">
        <f>"01"</f>
        <v>01</v>
      </c>
      <c r="F199" s="16">
        <v>3</v>
      </c>
      <c r="G199" s="16" t="s">
        <v>14</v>
      </c>
      <c r="H199" s="16"/>
      <c r="I199" s="16"/>
      <c r="J199" s="14" t="s">
        <v>500</v>
      </c>
      <c r="K199" s="17" t="s">
        <v>358</v>
      </c>
      <c r="L199" s="16">
        <v>2020</v>
      </c>
      <c r="M199" s="16" t="s">
        <v>17</v>
      </c>
      <c r="N199" s="16" t="s">
        <v>22</v>
      </c>
    </row>
    <row r="200" spans="1:14" ht="43.5">
      <c r="A200" s="16" t="str">
        <f t="shared" si="8"/>
        <v>2023-06-29</v>
      </c>
      <c r="B200" s="16" t="str">
        <f>"2140"</f>
        <v>2140</v>
      </c>
      <c r="C200" s="16" t="s">
        <v>359</v>
      </c>
      <c r="D200" s="16" t="s">
        <v>56</v>
      </c>
      <c r="E200" s="16" t="str">
        <f>" "</f>
        <v> </v>
      </c>
      <c r="F200" s="16">
        <v>0</v>
      </c>
      <c r="G200" s="16" t="s">
        <v>14</v>
      </c>
      <c r="H200" s="16" t="s">
        <v>360</v>
      </c>
      <c r="I200" s="16" t="s">
        <v>16</v>
      </c>
      <c r="J200" s="14" t="s">
        <v>502</v>
      </c>
      <c r="K200" s="17" t="s">
        <v>361</v>
      </c>
      <c r="L200" s="16">
        <v>2009</v>
      </c>
      <c r="M200" s="16" t="s">
        <v>17</v>
      </c>
      <c r="N200" s="16" t="s">
        <v>22</v>
      </c>
    </row>
    <row r="201" spans="1:14" ht="28.5">
      <c r="A201" s="1" t="str">
        <f t="shared" si="8"/>
        <v>2023-06-29</v>
      </c>
      <c r="B201" s="1" t="str">
        <f>"2310"</f>
        <v>2310</v>
      </c>
      <c r="C201" s="1" t="s">
        <v>362</v>
      </c>
      <c r="D201" s="1" t="s">
        <v>364</v>
      </c>
      <c r="E201" s="1" t="str">
        <f>"01"</f>
        <v>01</v>
      </c>
      <c r="F201" s="1">
        <v>2</v>
      </c>
      <c r="G201" s="1" t="s">
        <v>14</v>
      </c>
      <c r="H201" s="1"/>
      <c r="I201" s="1" t="s">
        <v>16</v>
      </c>
      <c r="J201" s="15"/>
      <c r="K201" s="4" t="s">
        <v>363</v>
      </c>
      <c r="L201" s="1">
        <v>2022</v>
      </c>
      <c r="M201" s="1" t="s">
        <v>128</v>
      </c>
      <c r="N201" s="1"/>
    </row>
    <row r="202" spans="1:14" ht="43.5">
      <c r="A202" s="1" t="str">
        <f t="shared" si="8"/>
        <v>2023-06-29</v>
      </c>
      <c r="B202" s="1" t="str">
        <f>"2340"</f>
        <v>2340</v>
      </c>
      <c r="C202" s="1" t="s">
        <v>365</v>
      </c>
      <c r="D202" s="1" t="s">
        <v>367</v>
      </c>
      <c r="E202" s="1" t="str">
        <f>"02"</f>
        <v>02</v>
      </c>
      <c r="F202" s="1">
        <v>0</v>
      </c>
      <c r="G202" s="1" t="s">
        <v>19</v>
      </c>
      <c r="H202" s="1"/>
      <c r="I202" s="1" t="s">
        <v>16</v>
      </c>
      <c r="J202" s="15"/>
      <c r="K202" s="4" t="s">
        <v>366</v>
      </c>
      <c r="L202" s="1">
        <v>2017</v>
      </c>
      <c r="M202" s="1" t="s">
        <v>17</v>
      </c>
      <c r="N202" s="1"/>
    </row>
    <row r="203" spans="1:14" ht="28.5">
      <c r="A203" s="1" t="str">
        <f t="shared" si="8"/>
        <v>2023-06-29</v>
      </c>
      <c r="B203" s="1" t="str">
        <f>"2400"</f>
        <v>2400</v>
      </c>
      <c r="C203" s="1" t="s">
        <v>13</v>
      </c>
      <c r="D203" s="1"/>
      <c r="E203" s="1" t="str">
        <f aca="true" t="shared" si="9" ref="E203:E208">"03"</f>
        <v>03</v>
      </c>
      <c r="F203" s="1">
        <v>14</v>
      </c>
      <c r="G203" s="1" t="s">
        <v>14</v>
      </c>
      <c r="H203" s="1"/>
      <c r="I203" s="1" t="s">
        <v>16</v>
      </c>
      <c r="J203" s="15"/>
      <c r="K203" s="4" t="s">
        <v>15</v>
      </c>
      <c r="L203" s="1">
        <v>2012</v>
      </c>
      <c r="M203" s="1" t="s">
        <v>17</v>
      </c>
      <c r="N203" s="1"/>
    </row>
    <row r="204" spans="1:14" ht="28.5">
      <c r="A204" s="1" t="str">
        <f t="shared" si="8"/>
        <v>2023-06-29</v>
      </c>
      <c r="B204" s="1" t="str">
        <f>"2500"</f>
        <v>2500</v>
      </c>
      <c r="C204" s="1" t="s">
        <v>13</v>
      </c>
      <c r="D204" s="1"/>
      <c r="E204" s="1" t="str">
        <f t="shared" si="9"/>
        <v>03</v>
      </c>
      <c r="F204" s="1">
        <v>14</v>
      </c>
      <c r="G204" s="1" t="s">
        <v>14</v>
      </c>
      <c r="H204" s="1"/>
      <c r="I204" s="1" t="s">
        <v>16</v>
      </c>
      <c r="J204" s="15"/>
      <c r="K204" s="4" t="s">
        <v>15</v>
      </c>
      <c r="L204" s="1">
        <v>2012</v>
      </c>
      <c r="M204" s="1" t="s">
        <v>17</v>
      </c>
      <c r="N204" s="1"/>
    </row>
    <row r="205" spans="1:14" ht="28.5">
      <c r="A205" s="1" t="str">
        <f t="shared" si="8"/>
        <v>2023-06-29</v>
      </c>
      <c r="B205" s="1" t="str">
        <f>"2600"</f>
        <v>2600</v>
      </c>
      <c r="C205" s="1" t="s">
        <v>13</v>
      </c>
      <c r="D205" s="1"/>
      <c r="E205" s="1" t="str">
        <f t="shared" si="9"/>
        <v>03</v>
      </c>
      <c r="F205" s="1">
        <v>14</v>
      </c>
      <c r="G205" s="1" t="s">
        <v>14</v>
      </c>
      <c r="H205" s="1"/>
      <c r="I205" s="1" t="s">
        <v>16</v>
      </c>
      <c r="J205" s="15"/>
      <c r="K205" s="4" t="s">
        <v>15</v>
      </c>
      <c r="L205" s="1">
        <v>2012</v>
      </c>
      <c r="M205" s="1" t="s">
        <v>17</v>
      </c>
      <c r="N205" s="1"/>
    </row>
    <row r="206" spans="1:14" ht="28.5">
      <c r="A206" s="1" t="str">
        <f t="shared" si="8"/>
        <v>2023-06-29</v>
      </c>
      <c r="B206" s="1" t="str">
        <f>"2700"</f>
        <v>2700</v>
      </c>
      <c r="C206" s="1" t="s">
        <v>13</v>
      </c>
      <c r="D206" s="1"/>
      <c r="E206" s="1" t="str">
        <f t="shared" si="9"/>
        <v>03</v>
      </c>
      <c r="F206" s="1">
        <v>14</v>
      </c>
      <c r="G206" s="1" t="s">
        <v>14</v>
      </c>
      <c r="H206" s="1"/>
      <c r="I206" s="1" t="s">
        <v>16</v>
      </c>
      <c r="J206" s="15"/>
      <c r="K206" s="4" t="s">
        <v>15</v>
      </c>
      <c r="L206" s="1">
        <v>2012</v>
      </c>
      <c r="M206" s="1" t="s">
        <v>17</v>
      </c>
      <c r="N206" s="1"/>
    </row>
    <row r="207" spans="1:14" ht="28.5">
      <c r="A207" s="1" t="str">
        <f t="shared" si="8"/>
        <v>2023-06-29</v>
      </c>
      <c r="B207" s="1" t="str">
        <f>"2800"</f>
        <v>2800</v>
      </c>
      <c r="C207" s="1" t="s">
        <v>13</v>
      </c>
      <c r="D207" s="1"/>
      <c r="E207" s="1" t="str">
        <f t="shared" si="9"/>
        <v>03</v>
      </c>
      <c r="F207" s="1">
        <v>14</v>
      </c>
      <c r="G207" s="1" t="s">
        <v>14</v>
      </c>
      <c r="H207" s="1"/>
      <c r="I207" s="1" t="s">
        <v>16</v>
      </c>
      <c r="J207" s="15"/>
      <c r="K207" s="4" t="s">
        <v>15</v>
      </c>
      <c r="L207" s="1">
        <v>2012</v>
      </c>
      <c r="M207" s="1" t="s">
        <v>17</v>
      </c>
      <c r="N207" s="1"/>
    </row>
    <row r="208" spans="1:14" ht="28.5">
      <c r="A208" s="1" t="str">
        <f aca="true" t="shared" si="10" ref="A208:A248">"2023-06-30"</f>
        <v>2023-06-30</v>
      </c>
      <c r="B208" s="1" t="str">
        <f>"0500"</f>
        <v>0500</v>
      </c>
      <c r="C208" s="1" t="s">
        <v>13</v>
      </c>
      <c r="D208" s="1"/>
      <c r="E208" s="1" t="str">
        <f t="shared" si="9"/>
        <v>03</v>
      </c>
      <c r="F208" s="1">
        <v>14</v>
      </c>
      <c r="G208" s="1" t="s">
        <v>14</v>
      </c>
      <c r="H208" s="1"/>
      <c r="I208" s="1" t="s">
        <v>16</v>
      </c>
      <c r="J208" s="15"/>
      <c r="K208" s="4" t="s">
        <v>15</v>
      </c>
      <c r="L208" s="1">
        <v>2012</v>
      </c>
      <c r="M208" s="1" t="s">
        <v>17</v>
      </c>
      <c r="N208" s="1"/>
    </row>
    <row r="209" spans="1:14" ht="14.25">
      <c r="A209" s="1" t="str">
        <f t="shared" si="10"/>
        <v>2023-06-30</v>
      </c>
      <c r="B209" s="1" t="str">
        <f>"0600"</f>
        <v>0600</v>
      </c>
      <c r="C209" s="1" t="s">
        <v>18</v>
      </c>
      <c r="D209" s="1" t="s">
        <v>368</v>
      </c>
      <c r="E209" s="1" t="str">
        <f>"02"</f>
        <v>02</v>
      </c>
      <c r="F209" s="1">
        <v>11</v>
      </c>
      <c r="G209" s="1" t="s">
        <v>19</v>
      </c>
      <c r="H209" s="1"/>
      <c r="I209" s="1" t="s">
        <v>16</v>
      </c>
      <c r="J209" s="15"/>
      <c r="K209" s="4" t="s">
        <v>20</v>
      </c>
      <c r="L209" s="1">
        <v>2019</v>
      </c>
      <c r="M209" s="1" t="s">
        <v>17</v>
      </c>
      <c r="N209" s="1"/>
    </row>
    <row r="210" spans="1:14" ht="14.25">
      <c r="A210" s="1" t="str">
        <f t="shared" si="10"/>
        <v>2023-06-30</v>
      </c>
      <c r="B210" s="1" t="str">
        <f>"0625"</f>
        <v>0625</v>
      </c>
      <c r="C210" s="1" t="s">
        <v>18</v>
      </c>
      <c r="D210" s="1" t="s">
        <v>369</v>
      </c>
      <c r="E210" s="1" t="str">
        <f>"02"</f>
        <v>02</v>
      </c>
      <c r="F210" s="1">
        <v>12</v>
      </c>
      <c r="G210" s="1" t="s">
        <v>14</v>
      </c>
      <c r="H210" s="1"/>
      <c r="I210" s="1" t="s">
        <v>16</v>
      </c>
      <c r="J210" s="15"/>
      <c r="K210" s="4" t="s">
        <v>20</v>
      </c>
      <c r="L210" s="1">
        <v>2019</v>
      </c>
      <c r="M210" s="1" t="s">
        <v>17</v>
      </c>
      <c r="N210" s="1"/>
    </row>
    <row r="211" spans="1:14" ht="28.5">
      <c r="A211" s="1" t="str">
        <f t="shared" si="10"/>
        <v>2023-06-30</v>
      </c>
      <c r="B211" s="1" t="str">
        <f>"0650"</f>
        <v>0650</v>
      </c>
      <c r="C211" s="1" t="s">
        <v>24</v>
      </c>
      <c r="D211" s="1"/>
      <c r="E211" s="1" t="str">
        <f>"02"</f>
        <v>02</v>
      </c>
      <c r="F211" s="1">
        <v>13</v>
      </c>
      <c r="G211" s="1" t="s">
        <v>19</v>
      </c>
      <c r="H211" s="1"/>
      <c r="I211" s="1" t="s">
        <v>16</v>
      </c>
      <c r="J211" s="15"/>
      <c r="K211" s="4" t="s">
        <v>370</v>
      </c>
      <c r="L211" s="1">
        <v>2018</v>
      </c>
      <c r="M211" s="1" t="s">
        <v>27</v>
      </c>
      <c r="N211" s="1"/>
    </row>
    <row r="212" spans="1:14" ht="43.5">
      <c r="A212" s="1" t="str">
        <f t="shared" si="10"/>
        <v>2023-06-30</v>
      </c>
      <c r="B212" s="1" t="str">
        <f>"0715"</f>
        <v>0715</v>
      </c>
      <c r="C212" s="1" t="s">
        <v>28</v>
      </c>
      <c r="D212" s="1" t="s">
        <v>372</v>
      </c>
      <c r="E212" s="1" t="str">
        <f>"01"</f>
        <v>01</v>
      </c>
      <c r="F212" s="1">
        <v>8</v>
      </c>
      <c r="G212" s="1" t="s">
        <v>19</v>
      </c>
      <c r="H212" s="1"/>
      <c r="I212" s="1" t="s">
        <v>16</v>
      </c>
      <c r="J212" s="15"/>
      <c r="K212" s="4" t="s">
        <v>371</v>
      </c>
      <c r="L212" s="1">
        <v>2016</v>
      </c>
      <c r="M212" s="1" t="s">
        <v>17</v>
      </c>
      <c r="N212" s="1"/>
    </row>
    <row r="213" spans="1:14" ht="28.5">
      <c r="A213" s="1" t="str">
        <f t="shared" si="10"/>
        <v>2023-06-30</v>
      </c>
      <c r="B213" s="1" t="str">
        <f>"0730"</f>
        <v>0730</v>
      </c>
      <c r="C213" s="1" t="s">
        <v>31</v>
      </c>
      <c r="D213" s="1" t="s">
        <v>373</v>
      </c>
      <c r="E213" s="1" t="str">
        <f>"02"</f>
        <v>02</v>
      </c>
      <c r="F213" s="1">
        <v>8</v>
      </c>
      <c r="G213" s="1" t="s">
        <v>19</v>
      </c>
      <c r="H213" s="1"/>
      <c r="I213" s="1" t="s">
        <v>16</v>
      </c>
      <c r="J213" s="15"/>
      <c r="K213" s="4" t="s">
        <v>32</v>
      </c>
      <c r="L213" s="1">
        <v>2011</v>
      </c>
      <c r="M213" s="1" t="s">
        <v>17</v>
      </c>
      <c r="N213" s="1"/>
    </row>
    <row r="214" spans="1:14" ht="28.5">
      <c r="A214" s="1" t="str">
        <f t="shared" si="10"/>
        <v>2023-06-30</v>
      </c>
      <c r="B214" s="1" t="str">
        <f>"0755"</f>
        <v>0755</v>
      </c>
      <c r="C214" s="1" t="s">
        <v>33</v>
      </c>
      <c r="D214" s="1" t="s">
        <v>375</v>
      </c>
      <c r="E214" s="1" t="str">
        <f>"01"</f>
        <v>01</v>
      </c>
      <c r="F214" s="1">
        <v>13</v>
      </c>
      <c r="G214" s="1" t="s">
        <v>19</v>
      </c>
      <c r="H214" s="1"/>
      <c r="I214" s="1" t="s">
        <v>16</v>
      </c>
      <c r="J214" s="15"/>
      <c r="K214" s="4" t="s">
        <v>374</v>
      </c>
      <c r="L214" s="1">
        <v>2017</v>
      </c>
      <c r="M214" s="1" t="s">
        <v>17</v>
      </c>
      <c r="N214" s="1"/>
    </row>
    <row r="215" spans="1:14" ht="28.5">
      <c r="A215" s="1" t="str">
        <f t="shared" si="10"/>
        <v>2023-06-30</v>
      </c>
      <c r="B215" s="1" t="str">
        <f>"0805"</f>
        <v>0805</v>
      </c>
      <c r="C215" s="1" t="s">
        <v>36</v>
      </c>
      <c r="D215" s="1" t="s">
        <v>377</v>
      </c>
      <c r="E215" s="1" t="str">
        <f>"01"</f>
        <v>01</v>
      </c>
      <c r="F215" s="1">
        <v>22</v>
      </c>
      <c r="G215" s="1" t="s">
        <v>19</v>
      </c>
      <c r="H215" s="1"/>
      <c r="I215" s="1" t="s">
        <v>16</v>
      </c>
      <c r="J215" s="15"/>
      <c r="K215" s="4" t="s">
        <v>376</v>
      </c>
      <c r="L215" s="1">
        <v>2020</v>
      </c>
      <c r="M215" s="1" t="s">
        <v>27</v>
      </c>
      <c r="N215" s="1"/>
    </row>
    <row r="216" spans="1:14" ht="28.5">
      <c r="A216" s="1" t="str">
        <f t="shared" si="10"/>
        <v>2023-06-30</v>
      </c>
      <c r="B216" s="1" t="str">
        <f>"0815"</f>
        <v>0815</v>
      </c>
      <c r="C216" s="1" t="s">
        <v>378</v>
      </c>
      <c r="D216" s="1" t="s">
        <v>380</v>
      </c>
      <c r="E216" s="1" t="str">
        <f>"02"</f>
        <v>02</v>
      </c>
      <c r="F216" s="1">
        <v>12</v>
      </c>
      <c r="G216" s="1" t="s">
        <v>19</v>
      </c>
      <c r="H216" s="1"/>
      <c r="I216" s="1" t="s">
        <v>16</v>
      </c>
      <c r="J216" s="15"/>
      <c r="K216" s="4" t="s">
        <v>379</v>
      </c>
      <c r="L216" s="1">
        <v>2021</v>
      </c>
      <c r="M216" s="1" t="s">
        <v>42</v>
      </c>
      <c r="N216" s="1"/>
    </row>
    <row r="217" spans="1:14" ht="28.5">
      <c r="A217" s="1" t="str">
        <f t="shared" si="10"/>
        <v>2023-06-30</v>
      </c>
      <c r="B217" s="1" t="str">
        <f>"0820"</f>
        <v>0820</v>
      </c>
      <c r="C217" s="1" t="s">
        <v>248</v>
      </c>
      <c r="D217" s="1" t="s">
        <v>382</v>
      </c>
      <c r="E217" s="1" t="str">
        <f>"02"</f>
        <v>02</v>
      </c>
      <c r="F217" s="1">
        <v>3</v>
      </c>
      <c r="G217" s="1" t="s">
        <v>14</v>
      </c>
      <c r="H217" s="1"/>
      <c r="I217" s="1" t="s">
        <v>16</v>
      </c>
      <c r="J217" s="15"/>
      <c r="K217" s="4" t="s">
        <v>381</v>
      </c>
      <c r="L217" s="1">
        <v>1987</v>
      </c>
      <c r="M217" s="1" t="s">
        <v>45</v>
      </c>
      <c r="N217" s="1" t="s">
        <v>22</v>
      </c>
    </row>
    <row r="218" spans="1:14" ht="43.5">
      <c r="A218" s="1" t="str">
        <f t="shared" si="10"/>
        <v>2023-06-30</v>
      </c>
      <c r="B218" s="1" t="str">
        <f>"0845"</f>
        <v>0845</v>
      </c>
      <c r="C218" s="1" t="s">
        <v>46</v>
      </c>
      <c r="D218" s="1" t="s">
        <v>384</v>
      </c>
      <c r="E218" s="1" t="str">
        <f>"03"</f>
        <v>03</v>
      </c>
      <c r="F218" s="1">
        <v>2</v>
      </c>
      <c r="G218" s="1" t="s">
        <v>19</v>
      </c>
      <c r="H218" s="1" t="s">
        <v>121</v>
      </c>
      <c r="I218" s="1" t="s">
        <v>16</v>
      </c>
      <c r="J218" s="15"/>
      <c r="K218" s="4" t="s">
        <v>383</v>
      </c>
      <c r="L218" s="1">
        <v>2015</v>
      </c>
      <c r="M218" s="1" t="s">
        <v>17</v>
      </c>
      <c r="N218" s="1"/>
    </row>
    <row r="219" spans="1:14" ht="28.5">
      <c r="A219" s="1" t="str">
        <f t="shared" si="10"/>
        <v>2023-06-30</v>
      </c>
      <c r="B219" s="1" t="str">
        <f>"0910"</f>
        <v>0910</v>
      </c>
      <c r="C219" s="1" t="s">
        <v>49</v>
      </c>
      <c r="D219" s="1" t="s">
        <v>530</v>
      </c>
      <c r="E219" s="1" t="str">
        <f>"05"</f>
        <v>05</v>
      </c>
      <c r="F219" s="1">
        <v>10</v>
      </c>
      <c r="G219" s="1" t="s">
        <v>19</v>
      </c>
      <c r="H219" s="1"/>
      <c r="I219" s="1" t="s">
        <v>16</v>
      </c>
      <c r="J219" s="15"/>
      <c r="K219" s="4" t="s">
        <v>385</v>
      </c>
      <c r="L219" s="1">
        <v>2021</v>
      </c>
      <c r="M219" s="1" t="s">
        <v>27</v>
      </c>
      <c r="N219" s="1"/>
    </row>
    <row r="220" spans="1:14" ht="43.5">
      <c r="A220" s="1" t="str">
        <f t="shared" si="10"/>
        <v>2023-06-30</v>
      </c>
      <c r="B220" s="1" t="str">
        <f>"0935"</f>
        <v>0935</v>
      </c>
      <c r="C220" s="1" t="s">
        <v>49</v>
      </c>
      <c r="D220" s="1" t="s">
        <v>387</v>
      </c>
      <c r="E220" s="1" t="str">
        <f>"05"</f>
        <v>05</v>
      </c>
      <c r="F220" s="1">
        <v>11</v>
      </c>
      <c r="G220" s="1" t="s">
        <v>19</v>
      </c>
      <c r="H220" s="1"/>
      <c r="I220" s="1" t="s">
        <v>16</v>
      </c>
      <c r="J220" s="15"/>
      <c r="K220" s="4" t="s">
        <v>386</v>
      </c>
      <c r="L220" s="1">
        <v>2021</v>
      </c>
      <c r="M220" s="1" t="s">
        <v>27</v>
      </c>
      <c r="N220" s="1"/>
    </row>
    <row r="221" spans="1:14" ht="43.5">
      <c r="A221" s="1" t="str">
        <f t="shared" si="10"/>
        <v>2023-06-30</v>
      </c>
      <c r="B221" s="1" t="str">
        <f>"1000"</f>
        <v>1000</v>
      </c>
      <c r="C221" s="1" t="s">
        <v>158</v>
      </c>
      <c r="D221" s="1" t="s">
        <v>353</v>
      </c>
      <c r="E221" s="1" t="str">
        <f>"01"</f>
        <v>01</v>
      </c>
      <c r="F221" s="1">
        <v>4</v>
      </c>
      <c r="G221" s="1" t="s">
        <v>14</v>
      </c>
      <c r="H221" s="1"/>
      <c r="I221" s="1" t="s">
        <v>16</v>
      </c>
      <c r="J221" s="15"/>
      <c r="K221" s="4" t="s">
        <v>352</v>
      </c>
      <c r="L221" s="1">
        <v>2015</v>
      </c>
      <c r="M221" s="1" t="s">
        <v>27</v>
      </c>
      <c r="N221" s="1" t="s">
        <v>22</v>
      </c>
    </row>
    <row r="222" spans="1:14" ht="28.5">
      <c r="A222" s="1" t="str">
        <f t="shared" si="10"/>
        <v>2023-06-30</v>
      </c>
      <c r="B222" s="1" t="str">
        <f>"1050"</f>
        <v>1050</v>
      </c>
      <c r="C222" s="1" t="s">
        <v>192</v>
      </c>
      <c r="D222" s="1" t="s">
        <v>389</v>
      </c>
      <c r="E222" s="1" t="str">
        <f>"01"</f>
        <v>01</v>
      </c>
      <c r="F222" s="1">
        <v>19</v>
      </c>
      <c r="G222" s="1" t="s">
        <v>19</v>
      </c>
      <c r="H222" s="1"/>
      <c r="I222" s="1" t="s">
        <v>16</v>
      </c>
      <c r="J222" s="15"/>
      <c r="K222" s="4" t="s">
        <v>388</v>
      </c>
      <c r="L222" s="1">
        <v>2019</v>
      </c>
      <c r="M222" s="1" t="s">
        <v>128</v>
      </c>
      <c r="N222" s="1"/>
    </row>
    <row r="223" spans="1:14" ht="43.5">
      <c r="A223" s="1" t="str">
        <f t="shared" si="10"/>
        <v>2023-06-30</v>
      </c>
      <c r="B223" s="1" t="str">
        <f>"1100"</f>
        <v>1100</v>
      </c>
      <c r="C223" s="1" t="s">
        <v>357</v>
      </c>
      <c r="D223" s="1" t="s">
        <v>529</v>
      </c>
      <c r="E223" s="1" t="str">
        <f>"01"</f>
        <v>01</v>
      </c>
      <c r="F223" s="1">
        <v>3</v>
      </c>
      <c r="G223" s="1" t="s">
        <v>14</v>
      </c>
      <c r="H223" s="1"/>
      <c r="I223" s="1" t="s">
        <v>16</v>
      </c>
      <c r="J223" s="15"/>
      <c r="K223" s="4" t="s">
        <v>358</v>
      </c>
      <c r="L223" s="1">
        <v>2020</v>
      </c>
      <c r="M223" s="1" t="s">
        <v>17</v>
      </c>
      <c r="N223" s="1" t="s">
        <v>22</v>
      </c>
    </row>
    <row r="224" spans="1:14" ht="43.5">
      <c r="A224" s="1" t="str">
        <f t="shared" si="10"/>
        <v>2023-06-30</v>
      </c>
      <c r="B224" s="1" t="str">
        <f>"1200"</f>
        <v>1200</v>
      </c>
      <c r="C224" s="1" t="s">
        <v>359</v>
      </c>
      <c r="D224" s="1" t="s">
        <v>56</v>
      </c>
      <c r="E224" s="1" t="str">
        <f>" "</f>
        <v> </v>
      </c>
      <c r="F224" s="1">
        <v>0</v>
      </c>
      <c r="G224" s="1" t="s">
        <v>14</v>
      </c>
      <c r="H224" s="1" t="s">
        <v>360</v>
      </c>
      <c r="I224" s="1" t="s">
        <v>16</v>
      </c>
      <c r="J224" s="15"/>
      <c r="K224" s="4" t="s">
        <v>361</v>
      </c>
      <c r="L224" s="1">
        <v>2009</v>
      </c>
      <c r="M224" s="1" t="s">
        <v>17</v>
      </c>
      <c r="N224" s="1" t="s">
        <v>22</v>
      </c>
    </row>
    <row r="225" spans="1:14" ht="43.5">
      <c r="A225" s="1" t="str">
        <f t="shared" si="10"/>
        <v>2023-06-30</v>
      </c>
      <c r="B225" s="1" t="str">
        <f>"1330"</f>
        <v>1330</v>
      </c>
      <c r="C225" s="1" t="s">
        <v>390</v>
      </c>
      <c r="D225" s="1"/>
      <c r="E225" s="1" t="str">
        <f>" "</f>
        <v> </v>
      </c>
      <c r="F225" s="1">
        <v>0</v>
      </c>
      <c r="G225" s="1" t="s">
        <v>14</v>
      </c>
      <c r="H225" s="1" t="s">
        <v>121</v>
      </c>
      <c r="I225" s="1" t="s">
        <v>16</v>
      </c>
      <c r="J225" s="15"/>
      <c r="K225" s="4" t="s">
        <v>391</v>
      </c>
      <c r="L225" s="1">
        <v>2021</v>
      </c>
      <c r="M225" s="1" t="s">
        <v>17</v>
      </c>
      <c r="N225" s="1"/>
    </row>
    <row r="226" spans="1:14" ht="43.5">
      <c r="A226" s="1" t="str">
        <f t="shared" si="10"/>
        <v>2023-06-30</v>
      </c>
      <c r="B226" s="1" t="str">
        <f>"1400"</f>
        <v>1400</v>
      </c>
      <c r="C226" s="1" t="s">
        <v>124</v>
      </c>
      <c r="D226" s="1"/>
      <c r="E226" s="1" t="str">
        <f>"04"</f>
        <v>04</v>
      </c>
      <c r="F226" s="1">
        <v>199</v>
      </c>
      <c r="G226" s="1" t="s">
        <v>14</v>
      </c>
      <c r="H226" s="1" t="s">
        <v>121</v>
      </c>
      <c r="I226" s="1" t="s">
        <v>16</v>
      </c>
      <c r="J226" s="15"/>
      <c r="K226" s="4" t="s">
        <v>392</v>
      </c>
      <c r="L226" s="1">
        <v>2022</v>
      </c>
      <c r="M226" s="1" t="s">
        <v>128</v>
      </c>
      <c r="N226" s="1"/>
    </row>
    <row r="227" spans="1:14" ht="28.5">
      <c r="A227" s="1" t="str">
        <f t="shared" si="10"/>
        <v>2023-06-30</v>
      </c>
      <c r="B227" s="1" t="str">
        <f>"1430"</f>
        <v>1430</v>
      </c>
      <c r="C227" s="1" t="s">
        <v>129</v>
      </c>
      <c r="D227" s="1" t="s">
        <v>394</v>
      </c>
      <c r="E227" s="1" t="str">
        <f>"03"</f>
        <v>03</v>
      </c>
      <c r="F227" s="1">
        <v>11</v>
      </c>
      <c r="G227" s="1" t="s">
        <v>19</v>
      </c>
      <c r="H227" s="1"/>
      <c r="I227" s="1" t="s">
        <v>16</v>
      </c>
      <c r="J227" s="15"/>
      <c r="K227" s="4" t="s">
        <v>393</v>
      </c>
      <c r="L227" s="1">
        <v>0</v>
      </c>
      <c r="M227" s="1" t="s">
        <v>56</v>
      </c>
      <c r="N227" s="1"/>
    </row>
    <row r="228" spans="1:14" ht="43.5">
      <c r="A228" s="1" t="str">
        <f t="shared" si="10"/>
        <v>2023-06-30</v>
      </c>
      <c r="B228" s="1" t="str">
        <f>"1500"</f>
        <v>1500</v>
      </c>
      <c r="C228" s="1" t="s">
        <v>132</v>
      </c>
      <c r="D228" s="1" t="s">
        <v>396</v>
      </c>
      <c r="E228" s="1" t="str">
        <f>"02"</f>
        <v>02</v>
      </c>
      <c r="F228" s="1">
        <v>7</v>
      </c>
      <c r="G228" s="1" t="s">
        <v>19</v>
      </c>
      <c r="H228" s="1"/>
      <c r="I228" s="1" t="s">
        <v>16</v>
      </c>
      <c r="J228" s="15"/>
      <c r="K228" s="4" t="s">
        <v>395</v>
      </c>
      <c r="L228" s="1">
        <v>2019</v>
      </c>
      <c r="M228" s="1" t="s">
        <v>135</v>
      </c>
      <c r="N228" s="1"/>
    </row>
    <row r="229" spans="1:14" ht="28.5">
      <c r="A229" s="1" t="str">
        <f t="shared" si="10"/>
        <v>2023-06-30</v>
      </c>
      <c r="B229" s="1" t="str">
        <f>"1525"</f>
        <v>1525</v>
      </c>
      <c r="C229" s="1" t="s">
        <v>332</v>
      </c>
      <c r="D229" s="1" t="s">
        <v>398</v>
      </c>
      <c r="E229" s="1" t="str">
        <f>"01"</f>
        <v>01</v>
      </c>
      <c r="F229" s="1">
        <v>3</v>
      </c>
      <c r="G229" s="1" t="s">
        <v>19</v>
      </c>
      <c r="H229" s="1"/>
      <c r="I229" s="1" t="s">
        <v>16</v>
      </c>
      <c r="J229" s="15"/>
      <c r="K229" s="4" t="s">
        <v>397</v>
      </c>
      <c r="L229" s="1">
        <v>0</v>
      </c>
      <c r="M229" s="1" t="s">
        <v>56</v>
      </c>
      <c r="N229" s="1" t="s">
        <v>22</v>
      </c>
    </row>
    <row r="230" spans="1:14" ht="28.5">
      <c r="A230" s="1" t="str">
        <f t="shared" si="10"/>
        <v>2023-06-30</v>
      </c>
      <c r="B230" s="1" t="str">
        <f>"1540"</f>
        <v>1540</v>
      </c>
      <c r="C230" s="1" t="s">
        <v>28</v>
      </c>
      <c r="D230" s="1" t="s">
        <v>400</v>
      </c>
      <c r="E230" s="1" t="str">
        <f>"01"</f>
        <v>01</v>
      </c>
      <c r="F230" s="1">
        <v>1</v>
      </c>
      <c r="G230" s="1" t="s">
        <v>19</v>
      </c>
      <c r="H230" s="1"/>
      <c r="I230" s="1" t="s">
        <v>16</v>
      </c>
      <c r="J230" s="15"/>
      <c r="K230" s="4" t="s">
        <v>399</v>
      </c>
      <c r="L230" s="1">
        <v>2016</v>
      </c>
      <c r="M230" s="1" t="s">
        <v>17</v>
      </c>
      <c r="N230" s="1"/>
    </row>
    <row r="231" spans="1:14" ht="28.5">
      <c r="A231" s="1" t="str">
        <f t="shared" si="10"/>
        <v>2023-06-30</v>
      </c>
      <c r="B231" s="1" t="str">
        <f>"1555"</f>
        <v>1555</v>
      </c>
      <c r="C231" s="1" t="s">
        <v>141</v>
      </c>
      <c r="D231" s="1" t="s">
        <v>531</v>
      </c>
      <c r="E231" s="1" t="str">
        <f>"01"</f>
        <v>01</v>
      </c>
      <c r="F231" s="1">
        <v>1</v>
      </c>
      <c r="G231" s="1" t="s">
        <v>19</v>
      </c>
      <c r="H231" s="1"/>
      <c r="I231" s="1" t="s">
        <v>16</v>
      </c>
      <c r="J231" s="15"/>
      <c r="K231" s="4" t="s">
        <v>401</v>
      </c>
      <c r="L231" s="1">
        <v>2021</v>
      </c>
      <c r="M231" s="1" t="s">
        <v>27</v>
      </c>
      <c r="N231" s="1"/>
    </row>
    <row r="232" spans="1:14" ht="28.5">
      <c r="A232" s="1" t="str">
        <f t="shared" si="10"/>
        <v>2023-06-30</v>
      </c>
      <c r="B232" s="1" t="str">
        <f>"1600"</f>
        <v>1600</v>
      </c>
      <c r="C232" s="1" t="s">
        <v>144</v>
      </c>
      <c r="D232" s="1" t="s">
        <v>403</v>
      </c>
      <c r="E232" s="1" t="str">
        <f>"01"</f>
        <v>01</v>
      </c>
      <c r="F232" s="1">
        <v>3</v>
      </c>
      <c r="G232" s="1" t="s">
        <v>14</v>
      </c>
      <c r="H232" s="1" t="s">
        <v>121</v>
      </c>
      <c r="I232" s="1" t="s">
        <v>16</v>
      </c>
      <c r="J232" s="15"/>
      <c r="K232" s="4" t="s">
        <v>402</v>
      </c>
      <c r="L232" s="1">
        <v>2019</v>
      </c>
      <c r="M232" s="1" t="s">
        <v>17</v>
      </c>
      <c r="N232" s="1" t="s">
        <v>22</v>
      </c>
    </row>
    <row r="233" spans="1:14" ht="43.5">
      <c r="A233" s="1" t="str">
        <f t="shared" si="10"/>
        <v>2023-06-30</v>
      </c>
      <c r="B233" s="1" t="str">
        <f>"1630"</f>
        <v>1630</v>
      </c>
      <c r="C233" s="1" t="s">
        <v>43</v>
      </c>
      <c r="D233" s="1" t="s">
        <v>405</v>
      </c>
      <c r="E233" s="1" t="str">
        <f>"01"</f>
        <v>01</v>
      </c>
      <c r="F233" s="1">
        <v>12</v>
      </c>
      <c r="G233" s="1" t="s">
        <v>19</v>
      </c>
      <c r="H233" s="1"/>
      <c r="I233" s="1" t="s">
        <v>16</v>
      </c>
      <c r="J233" s="15"/>
      <c r="K233" s="4" t="s">
        <v>404</v>
      </c>
      <c r="L233" s="1">
        <v>1985</v>
      </c>
      <c r="M233" s="1" t="s">
        <v>45</v>
      </c>
      <c r="N233" s="1" t="s">
        <v>22</v>
      </c>
    </row>
    <row r="234" spans="1:14" ht="43.5">
      <c r="A234" s="1" t="str">
        <f t="shared" si="10"/>
        <v>2023-06-30</v>
      </c>
      <c r="B234" s="1" t="str">
        <f>"1700"</f>
        <v>1700</v>
      </c>
      <c r="C234" s="1" t="s">
        <v>148</v>
      </c>
      <c r="D234" s="1" t="s">
        <v>407</v>
      </c>
      <c r="E234" s="1" t="str">
        <f>"2020"</f>
        <v>2020</v>
      </c>
      <c r="F234" s="1">
        <v>4</v>
      </c>
      <c r="G234" s="1" t="s">
        <v>14</v>
      </c>
      <c r="H234" s="1" t="s">
        <v>121</v>
      </c>
      <c r="I234" s="1" t="s">
        <v>16</v>
      </c>
      <c r="J234" s="15"/>
      <c r="K234" s="4" t="s">
        <v>406</v>
      </c>
      <c r="L234" s="1">
        <v>2021</v>
      </c>
      <c r="M234" s="1" t="s">
        <v>17</v>
      </c>
      <c r="N234" s="1"/>
    </row>
    <row r="235" spans="1:14" ht="43.5">
      <c r="A235" s="1" t="str">
        <f t="shared" si="10"/>
        <v>2023-06-30</v>
      </c>
      <c r="B235" s="1" t="str">
        <f>"1715"</f>
        <v>1715</v>
      </c>
      <c r="C235" s="1" t="s">
        <v>218</v>
      </c>
      <c r="D235" s="1" t="s">
        <v>409</v>
      </c>
      <c r="E235" s="1" t="str">
        <f>"2020"</f>
        <v>2020</v>
      </c>
      <c r="F235" s="1">
        <v>5</v>
      </c>
      <c r="G235" s="1" t="s">
        <v>14</v>
      </c>
      <c r="H235" s="1" t="s">
        <v>296</v>
      </c>
      <c r="I235" s="1" t="s">
        <v>16</v>
      </c>
      <c r="J235" s="15"/>
      <c r="K235" s="4" t="s">
        <v>408</v>
      </c>
      <c r="L235" s="1">
        <v>2021</v>
      </c>
      <c r="M235" s="1" t="s">
        <v>17</v>
      </c>
      <c r="N235" s="1"/>
    </row>
    <row r="236" spans="1:14" ht="28.5">
      <c r="A236" s="1" t="str">
        <f t="shared" si="10"/>
        <v>2023-06-30</v>
      </c>
      <c r="B236" s="1" t="str">
        <f>"1730"</f>
        <v>1730</v>
      </c>
      <c r="C236" s="1" t="s">
        <v>410</v>
      </c>
      <c r="D236" s="1"/>
      <c r="E236" s="1" t="str">
        <f>"2023"</f>
        <v>2023</v>
      </c>
      <c r="F236" s="1">
        <v>24</v>
      </c>
      <c r="G236" s="1" t="s">
        <v>55</v>
      </c>
      <c r="H236" s="1"/>
      <c r="I236" s="1" t="s">
        <v>16</v>
      </c>
      <c r="J236" s="15"/>
      <c r="K236" s="4" t="s">
        <v>411</v>
      </c>
      <c r="L236" s="1">
        <v>2023</v>
      </c>
      <c r="M236" s="1" t="s">
        <v>17</v>
      </c>
      <c r="N236" s="1"/>
    </row>
    <row r="237" spans="1:14" ht="14.25">
      <c r="A237" s="1" t="str">
        <f t="shared" si="10"/>
        <v>2023-06-30</v>
      </c>
      <c r="B237" s="1" t="str">
        <f>"1800"</f>
        <v>1800</v>
      </c>
      <c r="C237" s="1" t="s">
        <v>73</v>
      </c>
      <c r="D237" s="1" t="s">
        <v>75</v>
      </c>
      <c r="E237" s="1" t="str">
        <f>"02"</f>
        <v>02</v>
      </c>
      <c r="F237" s="1">
        <v>7</v>
      </c>
      <c r="G237" s="1" t="s">
        <v>19</v>
      </c>
      <c r="H237" s="1"/>
      <c r="I237" s="1" t="s">
        <v>16</v>
      </c>
      <c r="J237" s="15"/>
      <c r="K237" s="4" t="s">
        <v>74</v>
      </c>
      <c r="L237" s="1">
        <v>2020</v>
      </c>
      <c r="M237" s="1" t="s">
        <v>17</v>
      </c>
      <c r="N237" s="1"/>
    </row>
    <row r="238" spans="1:14" ht="28.5">
      <c r="A238" s="16" t="str">
        <f t="shared" si="10"/>
        <v>2023-06-30</v>
      </c>
      <c r="B238" s="16" t="str">
        <f>"1840"</f>
        <v>1840</v>
      </c>
      <c r="C238" s="16" t="s">
        <v>158</v>
      </c>
      <c r="D238" s="16" t="s">
        <v>413</v>
      </c>
      <c r="E238" s="16" t="str">
        <f>"01"</f>
        <v>01</v>
      </c>
      <c r="F238" s="16">
        <v>5</v>
      </c>
      <c r="G238" s="16" t="s">
        <v>14</v>
      </c>
      <c r="H238" s="16" t="s">
        <v>121</v>
      </c>
      <c r="I238" s="16" t="s">
        <v>16</v>
      </c>
      <c r="J238" s="14" t="s">
        <v>499</v>
      </c>
      <c r="K238" s="17" t="s">
        <v>412</v>
      </c>
      <c r="L238" s="16">
        <v>2015</v>
      </c>
      <c r="M238" s="16" t="s">
        <v>27</v>
      </c>
      <c r="N238" s="16" t="s">
        <v>22</v>
      </c>
    </row>
    <row r="239" spans="1:14" ht="43.5">
      <c r="A239" s="16" t="str">
        <f t="shared" si="10"/>
        <v>2023-06-30</v>
      </c>
      <c r="B239" s="16" t="str">
        <f>"1930"</f>
        <v>1930</v>
      </c>
      <c r="C239" s="16" t="s">
        <v>414</v>
      </c>
      <c r="D239" s="16" t="s">
        <v>532</v>
      </c>
      <c r="E239" s="16" t="str">
        <f>"01"</f>
        <v>01</v>
      </c>
      <c r="F239" s="16">
        <v>8</v>
      </c>
      <c r="G239" s="16" t="s">
        <v>14</v>
      </c>
      <c r="H239" s="16" t="s">
        <v>415</v>
      </c>
      <c r="I239" s="16"/>
      <c r="J239" s="14" t="s">
        <v>508</v>
      </c>
      <c r="K239" s="17" t="s">
        <v>416</v>
      </c>
      <c r="L239" s="16">
        <v>2022</v>
      </c>
      <c r="M239" s="16" t="s">
        <v>128</v>
      </c>
      <c r="N239" s="16" t="s">
        <v>22</v>
      </c>
    </row>
    <row r="240" spans="1:14" ht="28.5">
      <c r="A240" s="16" t="str">
        <f t="shared" si="10"/>
        <v>2023-06-30</v>
      </c>
      <c r="B240" s="16" t="str">
        <f>"2000"</f>
        <v>2000</v>
      </c>
      <c r="C240" s="16" t="s">
        <v>417</v>
      </c>
      <c r="D240" s="16" t="s">
        <v>56</v>
      </c>
      <c r="E240" s="16" t="str">
        <f>" "</f>
        <v> </v>
      </c>
      <c r="F240" s="16">
        <v>0</v>
      </c>
      <c r="G240" s="16" t="s">
        <v>91</v>
      </c>
      <c r="H240" s="16" t="s">
        <v>418</v>
      </c>
      <c r="I240" s="16"/>
      <c r="J240" s="14" t="s">
        <v>512</v>
      </c>
      <c r="K240" s="17" t="s">
        <v>518</v>
      </c>
      <c r="L240" s="16">
        <v>2006</v>
      </c>
      <c r="M240" s="16" t="s">
        <v>128</v>
      </c>
      <c r="N240" s="16"/>
    </row>
    <row r="241" spans="1:14" ht="28.5">
      <c r="A241" s="16" t="str">
        <f t="shared" si="10"/>
        <v>2023-06-30</v>
      </c>
      <c r="B241" s="16" t="str">
        <f>"2145"</f>
        <v>2145</v>
      </c>
      <c r="C241" s="16" t="s">
        <v>419</v>
      </c>
      <c r="D241" s="16" t="s">
        <v>56</v>
      </c>
      <c r="E241" s="16" t="str">
        <f>" "</f>
        <v> </v>
      </c>
      <c r="F241" s="16">
        <v>0</v>
      </c>
      <c r="G241" s="16" t="s">
        <v>91</v>
      </c>
      <c r="H241" s="16" t="s">
        <v>420</v>
      </c>
      <c r="I241" s="16" t="s">
        <v>16</v>
      </c>
      <c r="J241" s="14" t="s">
        <v>502</v>
      </c>
      <c r="K241" s="17" t="s">
        <v>421</v>
      </c>
      <c r="L241" s="16">
        <v>2012</v>
      </c>
      <c r="M241" s="16" t="s">
        <v>135</v>
      </c>
      <c r="N241" s="16"/>
    </row>
    <row r="242" spans="1:14" ht="43.5">
      <c r="A242" s="1" t="str">
        <f t="shared" si="10"/>
        <v>2023-06-30</v>
      </c>
      <c r="B242" s="1" t="str">
        <f>"2320"</f>
        <v>2320</v>
      </c>
      <c r="C242" s="1" t="s">
        <v>197</v>
      </c>
      <c r="D242" s="1"/>
      <c r="E242" s="1" t="str">
        <f>" "</f>
        <v> </v>
      </c>
      <c r="F242" s="1">
        <v>0</v>
      </c>
      <c r="G242" s="1" t="s">
        <v>14</v>
      </c>
      <c r="H242" s="1"/>
      <c r="I242" s="1" t="s">
        <v>16</v>
      </c>
      <c r="J242" s="15"/>
      <c r="K242" s="4" t="s">
        <v>198</v>
      </c>
      <c r="L242" s="1">
        <v>2020</v>
      </c>
      <c r="M242" s="1" t="s">
        <v>17</v>
      </c>
      <c r="N242" s="1"/>
    </row>
    <row r="243" spans="1:14" ht="28.5">
      <c r="A243" s="1" t="str">
        <f t="shared" si="10"/>
        <v>2023-06-30</v>
      </c>
      <c r="B243" s="1" t="str">
        <f>"2340"</f>
        <v>2340</v>
      </c>
      <c r="C243" s="1" t="s">
        <v>422</v>
      </c>
      <c r="D243" s="1"/>
      <c r="E243" s="1" t="str">
        <f>" "</f>
        <v> </v>
      </c>
      <c r="F243" s="1">
        <v>0</v>
      </c>
      <c r="G243" s="1" t="s">
        <v>14</v>
      </c>
      <c r="H243" s="1"/>
      <c r="I243" s="1" t="s">
        <v>16</v>
      </c>
      <c r="J243" s="15"/>
      <c r="K243" s="4" t="s">
        <v>423</v>
      </c>
      <c r="L243" s="1">
        <v>2018</v>
      </c>
      <c r="M243" s="1" t="s">
        <v>17</v>
      </c>
      <c r="N243" s="1"/>
    </row>
    <row r="244" spans="1:14" ht="43.5">
      <c r="A244" s="1" t="str">
        <f t="shared" si="10"/>
        <v>2023-06-30</v>
      </c>
      <c r="B244" s="1" t="str">
        <f>"2400"</f>
        <v>2400</v>
      </c>
      <c r="C244" s="1" t="s">
        <v>424</v>
      </c>
      <c r="D244" s="1" t="s">
        <v>426</v>
      </c>
      <c r="E244" s="1" t="str">
        <f>"2013"</f>
        <v>2013</v>
      </c>
      <c r="F244" s="1">
        <v>1</v>
      </c>
      <c r="G244" s="1" t="s">
        <v>14</v>
      </c>
      <c r="H244" s="1"/>
      <c r="I244" s="1" t="s">
        <v>16</v>
      </c>
      <c r="J244" s="15"/>
      <c r="K244" s="4" t="s">
        <v>425</v>
      </c>
      <c r="L244" s="1">
        <v>0</v>
      </c>
      <c r="M244" s="1" t="s">
        <v>17</v>
      </c>
      <c r="N244" s="1"/>
    </row>
    <row r="245" spans="1:14" ht="14.25">
      <c r="A245" s="1" t="str">
        <f t="shared" si="10"/>
        <v>2023-06-30</v>
      </c>
      <c r="B245" s="1" t="str">
        <f>"2500"</f>
        <v>2500</v>
      </c>
      <c r="C245" s="1" t="s">
        <v>427</v>
      </c>
      <c r="D245" s="1" t="s">
        <v>429</v>
      </c>
      <c r="E245" s="1" t="str">
        <f>"2013"</f>
        <v>2013</v>
      </c>
      <c r="F245" s="1">
        <v>1</v>
      </c>
      <c r="G245" s="1" t="s">
        <v>14</v>
      </c>
      <c r="H245" s="1"/>
      <c r="I245" s="1" t="s">
        <v>16</v>
      </c>
      <c r="J245" s="15"/>
      <c r="K245" s="4" t="s">
        <v>428</v>
      </c>
      <c r="L245" s="1">
        <v>0</v>
      </c>
      <c r="M245" s="1" t="s">
        <v>17</v>
      </c>
      <c r="N245" s="1"/>
    </row>
    <row r="246" spans="1:14" ht="43.5">
      <c r="A246" s="1" t="str">
        <f t="shared" si="10"/>
        <v>2023-06-30</v>
      </c>
      <c r="B246" s="1" t="str">
        <f>"2600"</f>
        <v>2600</v>
      </c>
      <c r="C246" s="1" t="s">
        <v>430</v>
      </c>
      <c r="D246" s="1" t="s">
        <v>432</v>
      </c>
      <c r="E246" s="1" t="str">
        <f>"2013"</f>
        <v>2013</v>
      </c>
      <c r="F246" s="1">
        <v>1</v>
      </c>
      <c r="G246" s="1" t="s">
        <v>19</v>
      </c>
      <c r="H246" s="1"/>
      <c r="I246" s="1" t="s">
        <v>16</v>
      </c>
      <c r="J246" s="15"/>
      <c r="K246" s="4" t="s">
        <v>431</v>
      </c>
      <c r="L246" s="1">
        <v>0</v>
      </c>
      <c r="M246" s="1" t="s">
        <v>17</v>
      </c>
      <c r="N246" s="1"/>
    </row>
    <row r="247" spans="1:14" ht="28.5">
      <c r="A247" s="1" t="str">
        <f t="shared" si="10"/>
        <v>2023-06-30</v>
      </c>
      <c r="B247" s="1" t="str">
        <f>"2700"</f>
        <v>2700</v>
      </c>
      <c r="C247" s="1" t="s">
        <v>433</v>
      </c>
      <c r="D247" s="1"/>
      <c r="E247" s="1" t="str">
        <f>"2015"</f>
        <v>2015</v>
      </c>
      <c r="F247" s="1">
        <v>1</v>
      </c>
      <c r="G247" s="1" t="s">
        <v>19</v>
      </c>
      <c r="H247" s="1"/>
      <c r="I247" s="1" t="s">
        <v>16</v>
      </c>
      <c r="J247" s="15"/>
      <c r="K247" s="4" t="s">
        <v>434</v>
      </c>
      <c r="L247" s="1">
        <v>2015</v>
      </c>
      <c r="M247" s="1" t="s">
        <v>17</v>
      </c>
      <c r="N247" s="1"/>
    </row>
    <row r="248" spans="1:14" ht="28.5">
      <c r="A248" s="1" t="str">
        <f t="shared" si="10"/>
        <v>2023-06-30</v>
      </c>
      <c r="B248" s="1" t="str">
        <f>"2800"</f>
        <v>2800</v>
      </c>
      <c r="C248" s="1" t="s">
        <v>435</v>
      </c>
      <c r="D248" s="1" t="s">
        <v>437</v>
      </c>
      <c r="E248" s="1" t="str">
        <f>"2016"</f>
        <v>2016</v>
      </c>
      <c r="F248" s="1">
        <v>1</v>
      </c>
      <c r="G248" s="1" t="s">
        <v>19</v>
      </c>
      <c r="H248" s="1"/>
      <c r="I248" s="1" t="s">
        <v>16</v>
      </c>
      <c r="J248" s="15"/>
      <c r="K248" s="4" t="s">
        <v>436</v>
      </c>
      <c r="L248" s="1">
        <v>0</v>
      </c>
      <c r="M248" s="1" t="s">
        <v>17</v>
      </c>
      <c r="N248" s="1"/>
    </row>
    <row r="249" spans="1:14" ht="43.5">
      <c r="A249" s="1" t="str">
        <f aca="true" t="shared" si="11" ref="A249:A282">"2023-07-01"</f>
        <v>2023-07-01</v>
      </c>
      <c r="B249" s="1" t="str">
        <f>"0500"</f>
        <v>0500</v>
      </c>
      <c r="C249" s="1" t="s">
        <v>73</v>
      </c>
      <c r="D249" s="1" t="s">
        <v>439</v>
      </c>
      <c r="E249" s="1" t="str">
        <f>"03"</f>
        <v>03</v>
      </c>
      <c r="F249" s="1">
        <v>1</v>
      </c>
      <c r="G249" s="1" t="s">
        <v>19</v>
      </c>
      <c r="H249" s="1"/>
      <c r="I249" s="1" t="s">
        <v>16</v>
      </c>
      <c r="J249" s="15"/>
      <c r="K249" s="4" t="s">
        <v>438</v>
      </c>
      <c r="L249" s="1">
        <v>2021</v>
      </c>
      <c r="M249" s="1" t="s">
        <v>17</v>
      </c>
      <c r="N249" s="1"/>
    </row>
    <row r="250" spans="1:14" ht="43.5">
      <c r="A250" s="1" t="str">
        <f t="shared" si="11"/>
        <v>2023-07-01</v>
      </c>
      <c r="B250" s="1" t="str">
        <f>"0530"</f>
        <v>0530</v>
      </c>
      <c r="C250" s="1" t="s">
        <v>73</v>
      </c>
      <c r="D250" s="1" t="s">
        <v>440</v>
      </c>
      <c r="E250" s="1" t="str">
        <f>"03"</f>
        <v>03</v>
      </c>
      <c r="F250" s="1">
        <v>2</v>
      </c>
      <c r="G250" s="1" t="s">
        <v>19</v>
      </c>
      <c r="H250" s="1"/>
      <c r="I250" s="1" t="s">
        <v>16</v>
      </c>
      <c r="J250" s="15"/>
      <c r="K250" s="4" t="s">
        <v>438</v>
      </c>
      <c r="L250" s="1">
        <v>2021</v>
      </c>
      <c r="M250" s="1" t="s">
        <v>17</v>
      </c>
      <c r="N250" s="1"/>
    </row>
    <row r="251" spans="1:14" ht="14.25">
      <c r="A251" s="1" t="str">
        <f t="shared" si="11"/>
        <v>2023-07-01</v>
      </c>
      <c r="B251" s="1" t="str">
        <f>"0600"</f>
        <v>0600</v>
      </c>
      <c r="C251" s="1" t="s">
        <v>18</v>
      </c>
      <c r="D251" s="1" t="s">
        <v>441</v>
      </c>
      <c r="E251" s="1" t="str">
        <f>"02"</f>
        <v>02</v>
      </c>
      <c r="F251" s="1">
        <v>13</v>
      </c>
      <c r="G251" s="1" t="s">
        <v>19</v>
      </c>
      <c r="H251" s="1"/>
      <c r="I251" s="1" t="s">
        <v>16</v>
      </c>
      <c r="J251" s="15"/>
      <c r="K251" s="4" t="s">
        <v>20</v>
      </c>
      <c r="L251" s="1">
        <v>2019</v>
      </c>
      <c r="M251" s="1" t="s">
        <v>17</v>
      </c>
      <c r="N251" s="1"/>
    </row>
    <row r="252" spans="1:14" ht="14.25">
      <c r="A252" s="1" t="str">
        <f t="shared" si="11"/>
        <v>2023-07-01</v>
      </c>
      <c r="B252" s="1" t="str">
        <f>"0625"</f>
        <v>0625</v>
      </c>
      <c r="C252" s="1" t="s">
        <v>18</v>
      </c>
      <c r="D252" s="1" t="s">
        <v>21</v>
      </c>
      <c r="E252" s="1" t="str">
        <f>"02"</f>
        <v>02</v>
      </c>
      <c r="F252" s="1">
        <v>1</v>
      </c>
      <c r="G252" s="1" t="s">
        <v>19</v>
      </c>
      <c r="H252" s="1"/>
      <c r="I252" s="1" t="s">
        <v>16</v>
      </c>
      <c r="J252" s="15"/>
      <c r="K252" s="4" t="s">
        <v>20</v>
      </c>
      <c r="L252" s="1">
        <v>2019</v>
      </c>
      <c r="M252" s="1" t="s">
        <v>17</v>
      </c>
      <c r="N252" s="1"/>
    </row>
    <row r="253" spans="1:14" ht="28.5">
      <c r="A253" s="1" t="str">
        <f t="shared" si="11"/>
        <v>2023-07-01</v>
      </c>
      <c r="B253" s="1" t="str">
        <f>"0650"</f>
        <v>0650</v>
      </c>
      <c r="C253" s="1" t="s">
        <v>24</v>
      </c>
      <c r="D253" s="1" t="s">
        <v>443</v>
      </c>
      <c r="E253" s="1" t="str">
        <f>"01"</f>
        <v>01</v>
      </c>
      <c r="F253" s="1">
        <v>1</v>
      </c>
      <c r="G253" s="1" t="s">
        <v>19</v>
      </c>
      <c r="H253" s="1"/>
      <c r="I253" s="1" t="s">
        <v>16</v>
      </c>
      <c r="J253" s="15"/>
      <c r="K253" s="4" t="s">
        <v>442</v>
      </c>
      <c r="L253" s="1">
        <v>2018</v>
      </c>
      <c r="M253" s="1" t="s">
        <v>27</v>
      </c>
      <c r="N253" s="1"/>
    </row>
    <row r="254" spans="1:14" ht="43.5">
      <c r="A254" s="1" t="str">
        <f t="shared" si="11"/>
        <v>2023-07-01</v>
      </c>
      <c r="B254" s="1" t="str">
        <f>"0715"</f>
        <v>0715</v>
      </c>
      <c r="C254" s="1" t="s">
        <v>138</v>
      </c>
      <c r="D254" s="1" t="s">
        <v>445</v>
      </c>
      <c r="E254" s="1" t="str">
        <f>"02"</f>
        <v>02</v>
      </c>
      <c r="F254" s="1">
        <v>1</v>
      </c>
      <c r="G254" s="1" t="s">
        <v>19</v>
      </c>
      <c r="H254" s="1"/>
      <c r="I254" s="1" t="s">
        <v>16</v>
      </c>
      <c r="J254" s="15"/>
      <c r="K254" s="4" t="s">
        <v>444</v>
      </c>
      <c r="L254" s="1">
        <v>2018</v>
      </c>
      <c r="M254" s="1" t="s">
        <v>17</v>
      </c>
      <c r="N254" s="1"/>
    </row>
    <row r="255" spans="1:14" ht="43.5">
      <c r="A255" s="1" t="str">
        <f t="shared" si="11"/>
        <v>2023-07-01</v>
      </c>
      <c r="B255" s="1" t="str">
        <f>"0730"</f>
        <v>0730</v>
      </c>
      <c r="C255" s="1" t="s">
        <v>31</v>
      </c>
      <c r="D255" s="1" t="s">
        <v>447</v>
      </c>
      <c r="E255" s="1" t="str">
        <f>"01"</f>
        <v>01</v>
      </c>
      <c r="F255" s="1">
        <v>1</v>
      </c>
      <c r="G255" s="1" t="s">
        <v>19</v>
      </c>
      <c r="H255" s="1"/>
      <c r="I255" s="1" t="s">
        <v>16</v>
      </c>
      <c r="J255" s="15"/>
      <c r="K255" s="4" t="s">
        <v>446</v>
      </c>
      <c r="L255" s="1">
        <v>2009</v>
      </c>
      <c r="M255" s="1" t="s">
        <v>135</v>
      </c>
      <c r="N255" s="1"/>
    </row>
    <row r="256" spans="1:14" ht="14.25">
      <c r="A256" s="1" t="str">
        <f t="shared" si="11"/>
        <v>2023-07-01</v>
      </c>
      <c r="B256" s="1" t="str">
        <f>"0755"</f>
        <v>0755</v>
      </c>
      <c r="C256" s="1" t="s">
        <v>33</v>
      </c>
      <c r="D256" s="1" t="s">
        <v>449</v>
      </c>
      <c r="E256" s="1" t="str">
        <f>"03"</f>
        <v>03</v>
      </c>
      <c r="F256" s="1">
        <v>1</v>
      </c>
      <c r="G256" s="1" t="s">
        <v>19</v>
      </c>
      <c r="H256" s="1"/>
      <c r="I256" s="1" t="s">
        <v>16</v>
      </c>
      <c r="J256" s="15"/>
      <c r="K256" s="4" t="s">
        <v>448</v>
      </c>
      <c r="L256" s="1">
        <v>0</v>
      </c>
      <c r="M256" s="1" t="s">
        <v>56</v>
      </c>
      <c r="N256" s="1"/>
    </row>
    <row r="257" spans="1:14" ht="43.5">
      <c r="A257" s="1" t="str">
        <f t="shared" si="11"/>
        <v>2023-07-01</v>
      </c>
      <c r="B257" s="1" t="str">
        <f>"0805"</f>
        <v>0805</v>
      </c>
      <c r="C257" s="1" t="s">
        <v>36</v>
      </c>
      <c r="D257" s="1" t="s">
        <v>451</v>
      </c>
      <c r="E257" s="1" t="str">
        <f>"01"</f>
        <v>01</v>
      </c>
      <c r="F257" s="1">
        <v>23</v>
      </c>
      <c r="G257" s="1" t="s">
        <v>19</v>
      </c>
      <c r="H257" s="1"/>
      <c r="I257" s="1" t="s">
        <v>16</v>
      </c>
      <c r="J257" s="15"/>
      <c r="K257" s="4" t="s">
        <v>450</v>
      </c>
      <c r="L257" s="1">
        <v>2020</v>
      </c>
      <c r="M257" s="1" t="s">
        <v>27</v>
      </c>
      <c r="N257" s="1"/>
    </row>
    <row r="258" spans="1:14" ht="28.5">
      <c r="A258" s="1" t="str">
        <f t="shared" si="11"/>
        <v>2023-07-01</v>
      </c>
      <c r="B258" s="1" t="str">
        <f>"0815"</f>
        <v>0815</v>
      </c>
      <c r="C258" s="1" t="s">
        <v>39</v>
      </c>
      <c r="D258" s="1" t="s">
        <v>453</v>
      </c>
      <c r="E258" s="1" t="str">
        <f>"01"</f>
        <v>01</v>
      </c>
      <c r="F258" s="1">
        <v>1</v>
      </c>
      <c r="G258" s="1" t="s">
        <v>19</v>
      </c>
      <c r="H258" s="1"/>
      <c r="I258" s="1" t="s">
        <v>16</v>
      </c>
      <c r="J258" s="15"/>
      <c r="K258" s="4" t="s">
        <v>452</v>
      </c>
      <c r="L258" s="1">
        <v>2020</v>
      </c>
      <c r="M258" s="1" t="s">
        <v>42</v>
      </c>
      <c r="N258" s="1"/>
    </row>
    <row r="259" spans="1:14" ht="28.5">
      <c r="A259" s="1" t="str">
        <f t="shared" si="11"/>
        <v>2023-07-01</v>
      </c>
      <c r="B259" s="1" t="str">
        <f>"0820"</f>
        <v>0820</v>
      </c>
      <c r="C259" s="1" t="s">
        <v>248</v>
      </c>
      <c r="D259" s="1" t="s">
        <v>533</v>
      </c>
      <c r="E259" s="1" t="str">
        <f>"02"</f>
        <v>02</v>
      </c>
      <c r="F259" s="1">
        <v>4</v>
      </c>
      <c r="G259" s="1" t="s">
        <v>14</v>
      </c>
      <c r="H259" s="1"/>
      <c r="I259" s="1" t="s">
        <v>16</v>
      </c>
      <c r="J259" s="15"/>
      <c r="K259" s="4" t="s">
        <v>454</v>
      </c>
      <c r="L259" s="1">
        <v>1987</v>
      </c>
      <c r="M259" s="1" t="s">
        <v>45</v>
      </c>
      <c r="N259" s="1" t="s">
        <v>22</v>
      </c>
    </row>
    <row r="260" spans="1:14" ht="28.5">
      <c r="A260" s="1" t="str">
        <f t="shared" si="11"/>
        <v>2023-07-01</v>
      </c>
      <c r="B260" s="1" t="str">
        <f>"0845"</f>
        <v>0845</v>
      </c>
      <c r="C260" s="1" t="s">
        <v>46</v>
      </c>
      <c r="D260" s="1" t="s">
        <v>456</v>
      </c>
      <c r="E260" s="1" t="str">
        <f>"03"</f>
        <v>03</v>
      </c>
      <c r="F260" s="1">
        <v>3</v>
      </c>
      <c r="G260" s="1" t="s">
        <v>19</v>
      </c>
      <c r="H260" s="1"/>
      <c r="I260" s="1" t="s">
        <v>16</v>
      </c>
      <c r="J260" s="15"/>
      <c r="K260" s="4" t="s">
        <v>455</v>
      </c>
      <c r="L260" s="1">
        <v>2015</v>
      </c>
      <c r="M260" s="1" t="s">
        <v>17</v>
      </c>
      <c r="N260" s="1"/>
    </row>
    <row r="261" spans="1:14" ht="28.5">
      <c r="A261" s="1" t="str">
        <f t="shared" si="11"/>
        <v>2023-07-01</v>
      </c>
      <c r="B261" s="1" t="str">
        <f>"0910"</f>
        <v>0910</v>
      </c>
      <c r="C261" s="1" t="s">
        <v>49</v>
      </c>
      <c r="D261" s="1" t="s">
        <v>458</v>
      </c>
      <c r="E261" s="1" t="str">
        <f>"05"</f>
        <v>05</v>
      </c>
      <c r="F261" s="1">
        <v>12</v>
      </c>
      <c r="G261" s="1" t="s">
        <v>19</v>
      </c>
      <c r="H261" s="1"/>
      <c r="I261" s="1" t="s">
        <v>16</v>
      </c>
      <c r="J261" s="15"/>
      <c r="K261" s="4" t="s">
        <v>457</v>
      </c>
      <c r="L261" s="1">
        <v>2021</v>
      </c>
      <c r="M261" s="1" t="s">
        <v>27</v>
      </c>
      <c r="N261" s="1"/>
    </row>
    <row r="262" spans="1:14" ht="28.5">
      <c r="A262" s="1" t="str">
        <f t="shared" si="11"/>
        <v>2023-07-01</v>
      </c>
      <c r="B262" s="1" t="str">
        <f>"0935"</f>
        <v>0935</v>
      </c>
      <c r="C262" s="1" t="s">
        <v>49</v>
      </c>
      <c r="D262" s="1" t="s">
        <v>460</v>
      </c>
      <c r="E262" s="1" t="str">
        <f>"05"</f>
        <v>05</v>
      </c>
      <c r="F262" s="1">
        <v>13</v>
      </c>
      <c r="G262" s="1" t="s">
        <v>19</v>
      </c>
      <c r="H262" s="1"/>
      <c r="I262" s="1" t="s">
        <v>16</v>
      </c>
      <c r="J262" s="15"/>
      <c r="K262" s="4" t="s">
        <v>459</v>
      </c>
      <c r="L262" s="1">
        <v>2021</v>
      </c>
      <c r="M262" s="1" t="s">
        <v>27</v>
      </c>
      <c r="N262" s="1"/>
    </row>
    <row r="263" spans="1:14" ht="43.5">
      <c r="A263" s="1" t="str">
        <f t="shared" si="11"/>
        <v>2023-07-01</v>
      </c>
      <c r="B263" s="1" t="str">
        <f>"1000"</f>
        <v>1000</v>
      </c>
      <c r="C263" s="1" t="s">
        <v>461</v>
      </c>
      <c r="D263" s="1" t="s">
        <v>56</v>
      </c>
      <c r="E263" s="1" t="str">
        <f>" "</f>
        <v> </v>
      </c>
      <c r="F263" s="1">
        <v>0</v>
      </c>
      <c r="G263" s="1" t="s">
        <v>14</v>
      </c>
      <c r="H263" s="1" t="s">
        <v>462</v>
      </c>
      <c r="I263" s="1" t="s">
        <v>16</v>
      </c>
      <c r="J263" s="15"/>
      <c r="K263" s="4" t="s">
        <v>463</v>
      </c>
      <c r="L263" s="1">
        <v>1993</v>
      </c>
      <c r="M263" s="1" t="s">
        <v>135</v>
      </c>
      <c r="N263" s="1" t="s">
        <v>22</v>
      </c>
    </row>
    <row r="264" spans="1:14" ht="43.5">
      <c r="A264" s="1" t="str">
        <f t="shared" si="11"/>
        <v>2023-07-01</v>
      </c>
      <c r="B264" s="1" t="str">
        <f>"1150"</f>
        <v>1150</v>
      </c>
      <c r="C264" s="1" t="s">
        <v>464</v>
      </c>
      <c r="D264" s="1" t="s">
        <v>56</v>
      </c>
      <c r="E264" s="1" t="str">
        <f>" "</f>
        <v> </v>
      </c>
      <c r="F264" s="1">
        <v>0</v>
      </c>
      <c r="G264" s="1" t="s">
        <v>14</v>
      </c>
      <c r="H264" s="1"/>
      <c r="I264" s="1" t="s">
        <v>16</v>
      </c>
      <c r="J264" s="15"/>
      <c r="K264" s="4" t="s">
        <v>465</v>
      </c>
      <c r="L264" s="1">
        <v>2010</v>
      </c>
      <c r="M264" s="1" t="s">
        <v>135</v>
      </c>
      <c r="N264" s="1" t="s">
        <v>22</v>
      </c>
    </row>
    <row r="265" spans="1:14" ht="28.5">
      <c r="A265" s="1" t="str">
        <f t="shared" si="11"/>
        <v>2023-07-01</v>
      </c>
      <c r="B265" s="1" t="str">
        <f>"1320"</f>
        <v>1320</v>
      </c>
      <c r="C265" s="1" t="s">
        <v>158</v>
      </c>
      <c r="D265" s="1" t="s">
        <v>413</v>
      </c>
      <c r="E265" s="1" t="str">
        <f>"01"</f>
        <v>01</v>
      </c>
      <c r="F265" s="1">
        <v>5</v>
      </c>
      <c r="G265" s="1" t="s">
        <v>14</v>
      </c>
      <c r="H265" s="1" t="s">
        <v>121</v>
      </c>
      <c r="I265" s="1" t="s">
        <v>16</v>
      </c>
      <c r="J265" s="15"/>
      <c r="K265" s="4" t="s">
        <v>412</v>
      </c>
      <c r="L265" s="1">
        <v>2015</v>
      </c>
      <c r="M265" s="1" t="s">
        <v>27</v>
      </c>
      <c r="N265" s="1" t="s">
        <v>22</v>
      </c>
    </row>
    <row r="266" spans="1:14" ht="43.5">
      <c r="A266" s="1" t="str">
        <f t="shared" si="11"/>
        <v>2023-07-01</v>
      </c>
      <c r="B266" s="1" t="str">
        <f>"1410"</f>
        <v>1410</v>
      </c>
      <c r="C266" s="1" t="s">
        <v>354</v>
      </c>
      <c r="D266" s="1" t="s">
        <v>467</v>
      </c>
      <c r="E266" s="1" t="str">
        <f>"03"</f>
        <v>03</v>
      </c>
      <c r="F266" s="1">
        <v>10</v>
      </c>
      <c r="G266" s="1" t="s">
        <v>14</v>
      </c>
      <c r="H266" s="1" t="s">
        <v>82</v>
      </c>
      <c r="I266" s="1" t="s">
        <v>16</v>
      </c>
      <c r="J266" s="15"/>
      <c r="K266" s="4" t="s">
        <v>466</v>
      </c>
      <c r="L266" s="1">
        <v>2019</v>
      </c>
      <c r="M266" s="1" t="s">
        <v>17</v>
      </c>
      <c r="N266" s="1"/>
    </row>
    <row r="267" spans="1:14" ht="28.5">
      <c r="A267" s="1" t="str">
        <f t="shared" si="11"/>
        <v>2023-07-01</v>
      </c>
      <c r="B267" s="1" t="str">
        <f>"1510"</f>
        <v>1510</v>
      </c>
      <c r="C267" s="1" t="s">
        <v>120</v>
      </c>
      <c r="D267" s="1"/>
      <c r="E267" s="1" t="str">
        <f>" "</f>
        <v> </v>
      </c>
      <c r="F267" s="1">
        <v>0</v>
      </c>
      <c r="G267" s="1" t="s">
        <v>14</v>
      </c>
      <c r="H267" s="1" t="s">
        <v>121</v>
      </c>
      <c r="I267" s="1" t="s">
        <v>16</v>
      </c>
      <c r="J267" s="15"/>
      <c r="K267" s="4" t="s">
        <v>122</v>
      </c>
      <c r="L267" s="1">
        <v>2020</v>
      </c>
      <c r="M267" s="1" t="s">
        <v>17</v>
      </c>
      <c r="N267" s="1" t="s">
        <v>22</v>
      </c>
    </row>
    <row r="268" spans="1:14" ht="43.5">
      <c r="A268" s="1" t="str">
        <f t="shared" si="11"/>
        <v>2023-07-01</v>
      </c>
      <c r="B268" s="1" t="str">
        <f>"1610"</f>
        <v>1610</v>
      </c>
      <c r="C268" s="1" t="s">
        <v>468</v>
      </c>
      <c r="D268" s="1"/>
      <c r="E268" s="1" t="str">
        <f>" "</f>
        <v> </v>
      </c>
      <c r="F268" s="1">
        <v>0</v>
      </c>
      <c r="G268" s="1" t="s">
        <v>19</v>
      </c>
      <c r="H268" s="1"/>
      <c r="I268" s="1" t="s">
        <v>16</v>
      </c>
      <c r="J268" s="15"/>
      <c r="K268" s="4" t="s">
        <v>469</v>
      </c>
      <c r="L268" s="1">
        <v>2013</v>
      </c>
      <c r="M268" s="1" t="s">
        <v>17</v>
      </c>
      <c r="N268" s="1"/>
    </row>
    <row r="269" spans="1:14" ht="43.5">
      <c r="A269" s="1" t="str">
        <f t="shared" si="11"/>
        <v>2023-07-01</v>
      </c>
      <c r="B269" s="1" t="str">
        <f>"1730"</f>
        <v>1730</v>
      </c>
      <c r="C269" s="1" t="s">
        <v>470</v>
      </c>
      <c r="D269" s="1" t="s">
        <v>472</v>
      </c>
      <c r="E269" s="1" t="str">
        <f>"01"</f>
        <v>01</v>
      </c>
      <c r="F269" s="1">
        <v>12</v>
      </c>
      <c r="G269" s="1" t="s">
        <v>19</v>
      </c>
      <c r="H269" s="1"/>
      <c r="I269" s="1" t="s">
        <v>16</v>
      </c>
      <c r="J269" s="15"/>
      <c r="K269" s="4" t="s">
        <v>471</v>
      </c>
      <c r="L269" s="1">
        <v>2020</v>
      </c>
      <c r="M269" s="1" t="s">
        <v>27</v>
      </c>
      <c r="N269" s="1"/>
    </row>
    <row r="270" spans="1:14" ht="43.5">
      <c r="A270" s="1" t="str">
        <f t="shared" si="11"/>
        <v>2023-07-01</v>
      </c>
      <c r="B270" s="1" t="str">
        <f>"1800"</f>
        <v>1800</v>
      </c>
      <c r="C270" s="1" t="s">
        <v>473</v>
      </c>
      <c r="D270" s="1" t="s">
        <v>475</v>
      </c>
      <c r="E270" s="1" t="str">
        <f>"02"</f>
        <v>02</v>
      </c>
      <c r="F270" s="1">
        <v>7</v>
      </c>
      <c r="G270" s="1" t="s">
        <v>14</v>
      </c>
      <c r="H270" s="1"/>
      <c r="I270" s="1" t="s">
        <v>16</v>
      </c>
      <c r="J270" s="15"/>
      <c r="K270" s="4" t="s">
        <v>474</v>
      </c>
      <c r="L270" s="1">
        <v>2020</v>
      </c>
      <c r="M270" s="1" t="s">
        <v>128</v>
      </c>
      <c r="N270" s="1"/>
    </row>
    <row r="271" spans="1:14" ht="28.5">
      <c r="A271" s="1" t="str">
        <f t="shared" si="11"/>
        <v>2023-07-01</v>
      </c>
      <c r="B271" s="1" t="str">
        <f>"1850"</f>
        <v>1850</v>
      </c>
      <c r="C271" s="1" t="s">
        <v>79</v>
      </c>
      <c r="D271" s="1"/>
      <c r="E271" s="1" t="str">
        <f>"2023"</f>
        <v>2023</v>
      </c>
      <c r="F271" s="1">
        <v>124</v>
      </c>
      <c r="G271" s="1" t="s">
        <v>55</v>
      </c>
      <c r="H271" s="1"/>
      <c r="I271" s="1"/>
      <c r="J271" s="15"/>
      <c r="K271" s="4" t="s">
        <v>80</v>
      </c>
      <c r="L271" s="1">
        <v>2023</v>
      </c>
      <c r="M271" s="1" t="s">
        <v>17</v>
      </c>
      <c r="N271" s="1"/>
    </row>
    <row r="272" spans="1:14" ht="43.5">
      <c r="A272" s="16" t="str">
        <f t="shared" si="11"/>
        <v>2023-07-01</v>
      </c>
      <c r="B272" s="16" t="str">
        <f>"1900"</f>
        <v>1900</v>
      </c>
      <c r="C272" s="16" t="s">
        <v>476</v>
      </c>
      <c r="D272" s="16"/>
      <c r="E272" s="16" t="str">
        <f>"01"</f>
        <v>01</v>
      </c>
      <c r="F272" s="16">
        <v>1</v>
      </c>
      <c r="G272" s="16" t="s">
        <v>14</v>
      </c>
      <c r="H272" s="16" t="s">
        <v>121</v>
      </c>
      <c r="I272" s="16" t="s">
        <v>16</v>
      </c>
      <c r="J272" s="14" t="s">
        <v>500</v>
      </c>
      <c r="K272" s="17" t="s">
        <v>477</v>
      </c>
      <c r="L272" s="16">
        <v>2020</v>
      </c>
      <c r="M272" s="16" t="s">
        <v>27</v>
      </c>
      <c r="N272" s="16" t="s">
        <v>22</v>
      </c>
    </row>
    <row r="273" spans="1:14" ht="43.5">
      <c r="A273" s="16" t="str">
        <f t="shared" si="11"/>
        <v>2023-07-01</v>
      </c>
      <c r="B273" s="16" t="str">
        <f>"1930"</f>
        <v>1930</v>
      </c>
      <c r="C273" s="16" t="s">
        <v>478</v>
      </c>
      <c r="D273" s="16"/>
      <c r="E273" s="16" t="str">
        <f>" "</f>
        <v> </v>
      </c>
      <c r="F273" s="16">
        <v>0</v>
      </c>
      <c r="G273" s="16" t="s">
        <v>14</v>
      </c>
      <c r="H273" s="16"/>
      <c r="I273" s="16" t="s">
        <v>16</v>
      </c>
      <c r="J273" s="14" t="s">
        <v>513</v>
      </c>
      <c r="K273" s="17" t="s">
        <v>479</v>
      </c>
      <c r="L273" s="16">
        <v>2013</v>
      </c>
      <c r="M273" s="16" t="s">
        <v>42</v>
      </c>
      <c r="N273" s="16" t="s">
        <v>22</v>
      </c>
    </row>
    <row r="274" spans="1:14" ht="28.5">
      <c r="A274" s="16" t="str">
        <f t="shared" si="11"/>
        <v>2023-07-01</v>
      </c>
      <c r="B274" s="16" t="str">
        <f>"2030"</f>
        <v>2030</v>
      </c>
      <c r="C274" s="16" t="s">
        <v>480</v>
      </c>
      <c r="D274" s="16" t="s">
        <v>56</v>
      </c>
      <c r="E274" s="16" t="str">
        <f>" "</f>
        <v> </v>
      </c>
      <c r="F274" s="16">
        <v>0</v>
      </c>
      <c r="G274" s="16" t="s">
        <v>88</v>
      </c>
      <c r="H274" s="16" t="s">
        <v>462</v>
      </c>
      <c r="I274" s="16" t="s">
        <v>16</v>
      </c>
      <c r="J274" s="14" t="s">
        <v>502</v>
      </c>
      <c r="K274" s="17" t="s">
        <v>481</v>
      </c>
      <c r="L274" s="16">
        <v>1989</v>
      </c>
      <c r="M274" s="16" t="s">
        <v>17</v>
      </c>
      <c r="N274" s="16" t="s">
        <v>22</v>
      </c>
    </row>
    <row r="275" spans="1:14" ht="43.5">
      <c r="A275" s="16" t="str">
        <f t="shared" si="11"/>
        <v>2023-07-01</v>
      </c>
      <c r="B275" s="16" t="str">
        <f>"2215"</f>
        <v>2215</v>
      </c>
      <c r="C275" s="16" t="s">
        <v>482</v>
      </c>
      <c r="D275" s="16"/>
      <c r="E275" s="16" t="str">
        <f>" "</f>
        <v> </v>
      </c>
      <c r="F275" s="16">
        <v>0</v>
      </c>
      <c r="G275" s="16" t="s">
        <v>91</v>
      </c>
      <c r="H275" s="16" t="s">
        <v>89</v>
      </c>
      <c r="I275" s="16" t="s">
        <v>16</v>
      </c>
      <c r="J275" s="14" t="s">
        <v>513</v>
      </c>
      <c r="K275" s="17" t="s">
        <v>483</v>
      </c>
      <c r="L275" s="16">
        <v>2020</v>
      </c>
      <c r="M275" s="16" t="s">
        <v>17</v>
      </c>
      <c r="N275" s="16"/>
    </row>
    <row r="276" spans="1:14" ht="28.5">
      <c r="A276" s="1" t="str">
        <f t="shared" si="11"/>
        <v>2023-07-01</v>
      </c>
      <c r="B276" s="1" t="str">
        <f>"2315"</f>
        <v>2315</v>
      </c>
      <c r="C276" s="1" t="s">
        <v>484</v>
      </c>
      <c r="D276" s="1" t="s">
        <v>486</v>
      </c>
      <c r="E276" s="1" t="str">
        <f>"01"</f>
        <v>01</v>
      </c>
      <c r="F276" s="1">
        <v>0</v>
      </c>
      <c r="G276" s="1" t="s">
        <v>14</v>
      </c>
      <c r="H276" s="1"/>
      <c r="I276" s="1" t="s">
        <v>16</v>
      </c>
      <c r="J276" s="13"/>
      <c r="K276" s="4" t="s">
        <v>485</v>
      </c>
      <c r="L276" s="1">
        <v>2015</v>
      </c>
      <c r="M276" s="1" t="s">
        <v>17</v>
      </c>
      <c r="N276" s="1"/>
    </row>
    <row r="277" spans="1:14" ht="43.5">
      <c r="A277" s="1" t="str">
        <f t="shared" si="11"/>
        <v>2023-07-01</v>
      </c>
      <c r="B277" s="1" t="str">
        <f>"2350"</f>
        <v>2350</v>
      </c>
      <c r="C277" s="1" t="s">
        <v>487</v>
      </c>
      <c r="D277" s="1"/>
      <c r="E277" s="1" t="str">
        <f>" "</f>
        <v> </v>
      </c>
      <c r="F277" s="1">
        <v>0</v>
      </c>
      <c r="G277" s="1" t="s">
        <v>14</v>
      </c>
      <c r="H277" s="1"/>
      <c r="I277" s="1" t="s">
        <v>16</v>
      </c>
      <c r="J277" s="12"/>
      <c r="K277" s="4" t="s">
        <v>488</v>
      </c>
      <c r="L277" s="1">
        <v>2021</v>
      </c>
      <c r="M277" s="1" t="s">
        <v>17</v>
      </c>
      <c r="N277" s="1"/>
    </row>
    <row r="278" spans="1:14" ht="43.5">
      <c r="A278" s="1" t="str">
        <f t="shared" si="11"/>
        <v>2023-07-01</v>
      </c>
      <c r="B278" s="1" t="str">
        <f>"2400"</f>
        <v>2400</v>
      </c>
      <c r="C278" s="1" t="s">
        <v>424</v>
      </c>
      <c r="D278" s="1" t="s">
        <v>490</v>
      </c>
      <c r="E278" s="1" t="str">
        <f>"2013"</f>
        <v>2013</v>
      </c>
      <c r="F278" s="1">
        <v>2</v>
      </c>
      <c r="G278" s="1" t="s">
        <v>14</v>
      </c>
      <c r="H278" s="1"/>
      <c r="I278" s="1" t="s">
        <v>16</v>
      </c>
      <c r="J278" s="13"/>
      <c r="K278" s="4" t="s">
        <v>489</v>
      </c>
      <c r="L278" s="1">
        <v>0</v>
      </c>
      <c r="M278" s="1" t="s">
        <v>17</v>
      </c>
      <c r="N278" s="1"/>
    </row>
    <row r="279" spans="1:14" ht="14.25">
      <c r="A279" s="1" t="str">
        <f t="shared" si="11"/>
        <v>2023-07-01</v>
      </c>
      <c r="B279" s="1" t="str">
        <f>"2500"</f>
        <v>2500</v>
      </c>
      <c r="C279" s="1" t="s">
        <v>427</v>
      </c>
      <c r="D279" s="1" t="s">
        <v>491</v>
      </c>
      <c r="E279" s="1" t="str">
        <f>"2013"</f>
        <v>2013</v>
      </c>
      <c r="F279" s="1">
        <v>2</v>
      </c>
      <c r="G279" s="1" t="s">
        <v>19</v>
      </c>
      <c r="H279" s="1"/>
      <c r="I279" s="1" t="s">
        <v>16</v>
      </c>
      <c r="J279" s="13"/>
      <c r="K279" s="4" t="s">
        <v>428</v>
      </c>
      <c r="L279" s="1">
        <v>0</v>
      </c>
      <c r="M279" s="1" t="s">
        <v>17</v>
      </c>
      <c r="N279" s="1"/>
    </row>
    <row r="280" spans="1:14" ht="43.5">
      <c r="A280" s="1" t="str">
        <f t="shared" si="11"/>
        <v>2023-07-01</v>
      </c>
      <c r="B280" s="1" t="str">
        <f>"2600"</f>
        <v>2600</v>
      </c>
      <c r="C280" s="1" t="s">
        <v>430</v>
      </c>
      <c r="D280" s="1" t="s">
        <v>492</v>
      </c>
      <c r="E280" s="1" t="str">
        <f>"2013"</f>
        <v>2013</v>
      </c>
      <c r="F280" s="1">
        <v>2</v>
      </c>
      <c r="G280" s="1" t="s">
        <v>19</v>
      </c>
      <c r="H280" s="1"/>
      <c r="I280" s="1" t="s">
        <v>16</v>
      </c>
      <c r="J280" s="13"/>
      <c r="K280" s="4" t="s">
        <v>431</v>
      </c>
      <c r="L280" s="1">
        <v>0</v>
      </c>
      <c r="M280" s="1" t="s">
        <v>17</v>
      </c>
      <c r="N280" s="1"/>
    </row>
    <row r="281" spans="1:14" ht="28.5">
      <c r="A281" s="1" t="str">
        <f t="shared" si="11"/>
        <v>2023-07-01</v>
      </c>
      <c r="B281" s="1" t="str">
        <f>"2700"</f>
        <v>2700</v>
      </c>
      <c r="C281" s="1" t="s">
        <v>433</v>
      </c>
      <c r="D281" s="1"/>
      <c r="E281" s="1" t="str">
        <f>"2015"</f>
        <v>2015</v>
      </c>
      <c r="F281" s="1">
        <v>2</v>
      </c>
      <c r="G281" s="1" t="s">
        <v>19</v>
      </c>
      <c r="H281" s="1"/>
      <c r="I281" s="1" t="s">
        <v>16</v>
      </c>
      <c r="J281" s="13"/>
      <c r="K281" s="4" t="s">
        <v>434</v>
      </c>
      <c r="L281" s="1">
        <v>2015</v>
      </c>
      <c r="M281" s="1" t="s">
        <v>17</v>
      </c>
      <c r="N281" s="1"/>
    </row>
    <row r="282" spans="1:14" ht="28.5">
      <c r="A282" s="1" t="str">
        <f t="shared" si="11"/>
        <v>2023-07-01</v>
      </c>
      <c r="B282" s="1" t="str">
        <f>"2800"</f>
        <v>2800</v>
      </c>
      <c r="C282" s="1" t="s">
        <v>493</v>
      </c>
      <c r="D282" s="1"/>
      <c r="E282" s="1" t="str">
        <f>"2016"</f>
        <v>2016</v>
      </c>
      <c r="F282" s="1">
        <v>2</v>
      </c>
      <c r="G282" s="1" t="s">
        <v>19</v>
      </c>
      <c r="H282" s="1"/>
      <c r="I282" s="1" t="s">
        <v>16</v>
      </c>
      <c r="J282" s="9"/>
      <c r="K282" s="4" t="s">
        <v>436</v>
      </c>
      <c r="L282" s="1">
        <v>0</v>
      </c>
      <c r="M282" s="1" t="s">
        <v>17</v>
      </c>
      <c r="N282" s="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Hilliard</dc:creator>
  <cp:keywords/>
  <dc:description/>
  <cp:lastModifiedBy>Greta Hilliard</cp:lastModifiedBy>
  <dcterms:created xsi:type="dcterms:W3CDTF">2023-06-05T06:35:10Z</dcterms:created>
  <dcterms:modified xsi:type="dcterms:W3CDTF">2023-06-05T06:49:22Z</dcterms:modified>
  <cp:category/>
  <cp:version/>
  <cp:contentType/>
  <cp:contentStatus/>
</cp:coreProperties>
</file>