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0" activeTab="0"/>
  </bookViews>
  <sheets>
    <sheet name="Publicity Program Guide 1534778" sheetId="1" r:id="rId1"/>
  </sheets>
  <definedNames/>
  <calcPr fullCalcOnLoad="1"/>
</workbook>
</file>

<file path=xl/sharedStrings.xml><?xml version="1.0" encoding="utf-8"?>
<sst xmlns="http://schemas.openxmlformats.org/spreadsheetml/2006/main" count="1706" uniqueCount="550">
  <si>
    <t>Date</t>
  </si>
  <si>
    <t>Start Time</t>
  </si>
  <si>
    <t>Title</t>
  </si>
  <si>
    <t>Classification</t>
  </si>
  <si>
    <t>Consumer Advice</t>
  </si>
  <si>
    <t>Digital Epg Synpopsis</t>
  </si>
  <si>
    <t>Episode Title</t>
  </si>
  <si>
    <t>Episode Number</t>
  </si>
  <si>
    <t>Repeat</t>
  </si>
  <si>
    <t>Year of Production</t>
  </si>
  <si>
    <t>Country of Origin</t>
  </si>
  <si>
    <t>Audio Description</t>
  </si>
  <si>
    <t>Bamay</t>
  </si>
  <si>
    <t>G</t>
  </si>
  <si>
    <t>Slow TV is back on NITV with more beautiful Bamay. Bamay III celebrates great Australian islands and saltwater country. Sit back and relax with the healing powers of country.</t>
  </si>
  <si>
    <t>North Stradbroke Island, Quandamooka Country Part 2</t>
  </si>
  <si>
    <t>RPT</t>
  </si>
  <si>
    <t>AUSTRALIA</t>
  </si>
  <si>
    <t>K'gari, Butchulla Country Part 1</t>
  </si>
  <si>
    <t>Musomagic Outback Tracks</t>
  </si>
  <si>
    <t>Showcasing songs and videos created in remote outback communities.</t>
  </si>
  <si>
    <t>Katherine Gorge</t>
  </si>
  <si>
    <t>Y</t>
  </si>
  <si>
    <t>Alice Dunes</t>
  </si>
  <si>
    <t>Coyote's Crazy Smart Science Show</t>
  </si>
  <si>
    <t>Our Science Questors learn about Indigenous architect Douglas Cardinal, and An'ostin makes a lean-to in the woods.</t>
  </si>
  <si>
    <t>Big Bang</t>
  </si>
  <si>
    <t>CANADA</t>
  </si>
  <si>
    <t>Aussie Bush Tales</t>
  </si>
  <si>
    <t>Moort the Elder is hungry for boiled emu eggs and sends the children to find some. The children come back empty-handed so he shows them how to find them. They arrive too late the eggs are hatching.</t>
  </si>
  <si>
    <t>Boiled Emu Eggs</t>
  </si>
  <si>
    <t>Waabiny Time</t>
  </si>
  <si>
    <t>Keny, Koodjal, Dambart-One, Two Three. Counting is moorditj And do you know the kala, the colours of the rainbow</t>
  </si>
  <si>
    <t>Colours And Numbers</t>
  </si>
  <si>
    <t>USA</t>
  </si>
  <si>
    <t>Little J &amp; Big Cuz</t>
  </si>
  <si>
    <t>Big Cuz doubts she's got what it takes to captain the school's rugby team.</t>
  </si>
  <si>
    <t>Footy Trip</t>
  </si>
  <si>
    <t xml:space="preserve"> </t>
  </si>
  <si>
    <t>Wolf Joe</t>
  </si>
  <si>
    <t>When the kids find a diary in an old tree stump they must not only unravel the mystery of which of Turtle Bay's residents wrote it but also rescue the precious book from a crafty raccoon.</t>
  </si>
  <si>
    <t>Who Is Nagamo?</t>
  </si>
  <si>
    <t>Nanny Tuta</t>
  </si>
  <si>
    <t>Nanny Tuta and the Fox play shopping. The Fox wants to buy herself a car. Which car will Foxy choose and won't it be too big for her?</t>
  </si>
  <si>
    <t>Shop</t>
  </si>
  <si>
    <t>UNITED KINGDOM</t>
  </si>
  <si>
    <t xml:space="preserve">Spartakus And The Sun Beneath The Sea </t>
  </si>
  <si>
    <t>PG</t>
  </si>
  <si>
    <t>Not far from Barkar, Bob asks Spartakus about his past. He then tells how, when he was a child, he saw his family massacred by the Gladiators, then how he became a Gladiator.</t>
  </si>
  <si>
    <t>FRANCE</t>
  </si>
  <si>
    <t>Bushwhacked</t>
  </si>
  <si>
    <t xml:space="preserve">a w </t>
  </si>
  <si>
    <t>It's a mission that smacks of a needle in a haystack; the boys are in a hot-air balloon above Canberra to spot an incredibly elusive and rare Albino Kangaroo.</t>
  </si>
  <si>
    <t>Albino Kangaroo</t>
  </si>
  <si>
    <t>The Magic Canoe</t>
  </si>
  <si>
    <t>Julie meets Passifou, the little gannets' fool. She would like to keep him forever, but the baby gets bored and ends up running away.</t>
  </si>
  <si>
    <t>To Each His Nest</t>
  </si>
  <si>
    <t>Pam doesn't say what she really wants and accumulates frustrations. When she meets the chicoque (skunk in the Cree and Metis language), she realizes that it would be better to say what bothers her.</t>
  </si>
  <si>
    <t>Pam And The Chicoque</t>
  </si>
  <si>
    <t>Nrl WA Women's First Grade Premiership</t>
  </si>
  <si>
    <t>NC</t>
  </si>
  <si>
    <t>Catch all the excitement of the NRL WA's Women's First Grade Premiership League of 2022.</t>
  </si>
  <si>
    <t>Rugby League 2022: Koori Knockout</t>
  </si>
  <si>
    <t>Relive all the magic of the 50th edition of the Koori Knockout - an unforgettable gathering of sport and culture.</t>
  </si>
  <si>
    <t>Men's Semi Final 1 - Nab V Nanima Common Connection</t>
  </si>
  <si>
    <t xml:space="preserve">Over The Black Dot </t>
  </si>
  <si>
    <t>A weekly off-the-cuff footy chat with Rugby League great Dean Widders and Timana Tahu with regular recurring guest Bo De La Cruz. They discuss everything from the grass roots all the way to the NRL.</t>
  </si>
  <si>
    <t>First Nations Indigenous Football Cup</t>
  </si>
  <si>
    <t>Catch all the action from the 2022 First Nations Indigenous Football Cup.</t>
  </si>
  <si>
    <t>Men's Grand Final - SA All-Stars V Central Coast Spirit</t>
  </si>
  <si>
    <t>Rugby Union 2022: Ella 7s</t>
  </si>
  <si>
    <t>Rugby 7s at its grassroots best played in the Ella spirit.</t>
  </si>
  <si>
    <t>Afl 2022: Ntfl Women's Under 18s</t>
  </si>
  <si>
    <t>All the action from the NTFL Women's Under 18s 2022 season.</t>
  </si>
  <si>
    <t>Afl 2022: Ntfl Men's Under 18s</t>
  </si>
  <si>
    <t>All the action from the NTFL Men's Under 18s 2022 season.</t>
  </si>
  <si>
    <t xml:space="preserve">No Distance Between Us </t>
  </si>
  <si>
    <t>No Distance Between Us explores the cultural significance of the largest human fossil footprint site in the world, told through the candid voices of the Traditional Custodians of the Willandra Lakes.</t>
  </si>
  <si>
    <t>No Distance Between Us</t>
  </si>
  <si>
    <t>Living Black</t>
  </si>
  <si>
    <t xml:space="preserve">q </t>
  </si>
  <si>
    <t>Archie Roach speaks with Karla Grant after the release of his memoir and album of the same name. Archie shares his life's struggles, heartache and speaks about the hope he has for Australia's future.</t>
  </si>
  <si>
    <t>Archie Roach</t>
  </si>
  <si>
    <t>Nitv News Update 2023</t>
  </si>
  <si>
    <t>The latest news from the oldest living culture, Join Natalie Ahmat and the team of NITV journalists for stories from an Indigenous perspective.</t>
  </si>
  <si>
    <t>Wild Mexico</t>
  </si>
  <si>
    <t xml:space="preserve">a </t>
  </si>
  <si>
    <t>Mexico is dominated by a great chain of mountains, the Sierra Madre. Journey down this rocky spine and you'll discover an amazing diversity of life from black bears to millions of butterfiles.</t>
  </si>
  <si>
    <t>Mountain Worlds</t>
  </si>
  <si>
    <t>Who Do You Think You Are? Casey Donovan</t>
  </si>
  <si>
    <t>Singer Casey Donovan shot to fame at the tender age of 16 when she won "Australian Idol". But her sudden rise to stardom raised complicated questions about Casey's Aboriginal heritage.</t>
  </si>
  <si>
    <t>Casey Donovan</t>
  </si>
  <si>
    <t>Gurrumul</t>
  </si>
  <si>
    <t xml:space="preserve">a q </t>
  </si>
  <si>
    <t>Gurrumul is a portrait of an artist on the brink of global reverence, and the struggles he and those closest to him faced in balancing that which mattered most to him and keeping the show on the road.</t>
  </si>
  <si>
    <t>Putuparri and The Rainmakers</t>
  </si>
  <si>
    <t>M</t>
  </si>
  <si>
    <t xml:space="preserve">l </t>
  </si>
  <si>
    <t>The story of Putuparri Tom Lawford, a 44 year old aboriginal man from north-west Australia who was raised on a cattle station and educated in the Western world.</t>
  </si>
  <si>
    <t xml:space="preserve">NITV On The Road: Saltwater Freshwater </t>
  </si>
  <si>
    <t>Whitehouse: In This episode of On The Road home grown band from the mid north coast of NSW Whitehouse rock it out with their funky grooves and front man Grant Saunders shares his personal stories.</t>
  </si>
  <si>
    <t>Whitehouse</t>
  </si>
  <si>
    <t>NITV On the Road: Mbantua</t>
  </si>
  <si>
    <t>A weekend of Culture and Music in Central Australia.</t>
  </si>
  <si>
    <t>Bernard Fanning</t>
  </si>
  <si>
    <t>Nitv On The Road: Boomerang Festival</t>
  </si>
  <si>
    <t>Boomerang is a festival held in Byron Bay over the Easter long weekend. Run by Rhoda Roberts, the creator of the Dreaming Festival, it's a mixture of Australian and International Indigenous Acts.</t>
  </si>
  <si>
    <t xml:space="preserve">Nitv On The Road: Barunga Festival </t>
  </si>
  <si>
    <t>From our travelling music series, NITV showcases veterans and newcomers alike as they perform at the Barunga Festival 2015</t>
  </si>
  <si>
    <t>Cultural Connections Immersion Festival</t>
  </si>
  <si>
    <t>Concert series with live performances from Indigenous artists at the 1770 Cultural Connections Immersion Festival in central Queensland.</t>
  </si>
  <si>
    <t>K'gari, Butchulla Country Part 2</t>
  </si>
  <si>
    <t>Maleny, Jinibarra Country Part 1</t>
  </si>
  <si>
    <t>Arnhern Land</t>
  </si>
  <si>
    <t>Todd River</t>
  </si>
  <si>
    <t>Visit with Elder Woody Morrison who shares about how it all began - from an Indigenous perspective and we learn some of the science of the big bang.</t>
  </si>
  <si>
    <t>Cosmos</t>
  </si>
  <si>
    <t>Elder Moort is sleeping in his humpy when he hears a noise behind a bush and sends the children to find out what is making the noise. The children find a cave and are chased by a black boar.</t>
  </si>
  <si>
    <t>Maara, hands and djena, feet are very useful to us and together with the other parts of our body help us every day. Maara baam, hands clap and djena kakarook, feet dance. It's too deadly koolangka.</t>
  </si>
  <si>
    <t>Body And Movement</t>
  </si>
  <si>
    <t>Ride to School Day looms...will Little J be ready to ride Big Cuz's old bike in time?</t>
  </si>
  <si>
    <t>New Old Bike</t>
  </si>
  <si>
    <t xml:space="preserve">Wolf Joe </t>
  </si>
  <si>
    <t>Nina would rather rather play than work on preparing her jingle dress until she realizes she's almost out of time. Her friends carry out a rescue to help Nina save her dream of dancing at the pow-wow.</t>
  </si>
  <si>
    <t>Jingle Dress Mess</t>
  </si>
  <si>
    <t>Do you know what is Tuta's favourite game? It's Hide and seek! Nanny Tuta is playing Hide and seek with three butterflies. Help her find them!</t>
  </si>
  <si>
    <t>Hide And Seek</t>
  </si>
  <si>
    <t>In the absence of his passengers, Tehrig is captured by Ringnar, leader of the fjord brigands.</t>
  </si>
  <si>
    <t>High Risk Highrise</t>
  </si>
  <si>
    <t>It's an invitation-only trip for the well-traveled hosts to the remote Crocodile Islands located off the coast of North East Arnhem Land - a small speck of sand in the Arafura Sea.</t>
  </si>
  <si>
    <t>Croc Island Rangers</t>
  </si>
  <si>
    <t>Nico makes others angry because he 'cries wolf' to get their attention. His comical adventure will make him realize that 'crying wolf' can have unpleasant consequences!</t>
  </si>
  <si>
    <t>Nico Cries Wolf</t>
  </si>
  <si>
    <t>When Julie gets stuck in the pond, she is too embarrassed and proud to ask for help. On an expedition, she will understand that everyone needs help sometimes and that it's okay to ask for it!</t>
  </si>
  <si>
    <t>Julie And The Mockingbird</t>
  </si>
  <si>
    <t xml:space="preserve">Lycett And Wallis </t>
  </si>
  <si>
    <t>Convict artist Joseph Lycett and his patron Newcastle Commandant Captain James Wallis started an art revolution that resulted in the preservation of vast amounts of Aboriginal Cultural Knowledge.</t>
  </si>
  <si>
    <t>Shortland Street</t>
  </si>
  <si>
    <t xml:space="preserve">a d s </t>
  </si>
  <si>
    <t>Jack is concerned about Misha's irrational behaviour. He consults with Drew and Chris, but Dawn suggests that he just wants Misha to stay in hospital longer so he can have private time with Raj.</t>
  </si>
  <si>
    <t>NEW ZEALAND</t>
  </si>
  <si>
    <t>The Cook Up With Adam Liaw</t>
  </si>
  <si>
    <t>Cue the drum roll because chef Mark Olive, comedian Shiralee Hood and Adam are in The Cook Up Kitchen cooking with a cheap and delicious cut - the chicken drumstick.</t>
  </si>
  <si>
    <t>Chicken Drumstick</t>
  </si>
  <si>
    <t>Molly Of Denali</t>
  </si>
  <si>
    <t>Molly trains hard to participate in a cross-country ski race, but it's not as easy as it looks. Molly and her family go fly fishing, a hungry seal sneaks into their boat and eats their sockeye salmon!</t>
  </si>
  <si>
    <t>Stand Back Up / Seal Meal</t>
  </si>
  <si>
    <t>Bogged</t>
  </si>
  <si>
    <t>The Ngurin River runs to the coast but is often dry. On a rare rainy day, the Red Dirt Riders want to see how much water is in the dam.</t>
  </si>
  <si>
    <t xml:space="preserve">Aussie Bush Tales </t>
  </si>
  <si>
    <t>While hunting for a kangaroo the Aboriginal boys were followed by a friendly emu that had just walked through a smelly prickle bush.</t>
  </si>
  <si>
    <t>Hot Emu Soup</t>
  </si>
  <si>
    <t xml:space="preserve">Seven Sacred Laws </t>
  </si>
  <si>
    <t>An apparition of a Buffalo appears from the sacred fire, and teaches the boy about the Law of Respect.</t>
  </si>
  <si>
    <t>Buffalo (Respect)</t>
  </si>
  <si>
    <t>Barrumbi Kids</t>
  </si>
  <si>
    <t>While out on country, doing a VR film shoot Tomias, Dahlia and Gordon soon find actual reality colliding with virtual reality when things don't go to plan and they find themselves stranded.</t>
  </si>
  <si>
    <t>Actual Reality</t>
  </si>
  <si>
    <t>Our Stories</t>
  </si>
  <si>
    <t>We follow today's artists as the Indigenous Lore art of the Bardi people continues to be created and given to the young men initiated into the tribe.</t>
  </si>
  <si>
    <t>Karla Grant speaks with Senator Patrick Dodson, the 'Father of Reconciliation,' about his life, his career and reflects on the 20th anniversary of Corroboree 2000 and the Walk for Reconciliation.</t>
  </si>
  <si>
    <t>Patrick Dodson - Father Of Reconciliation</t>
  </si>
  <si>
    <t>Boox Kid</t>
  </si>
  <si>
    <t>APTN National News</t>
  </si>
  <si>
    <t>News week in review from Canada's Indigenous broadcaster APTN.</t>
  </si>
  <si>
    <t>Slow TV is back on NITV with more beautiful Bamay, celebrating stunning landscapes of Countries across Australia. Sit back and relax with the healing powers of Country.</t>
  </si>
  <si>
    <t>Girramay Country-  Cardwell QLD Part 1</t>
  </si>
  <si>
    <t>Arctic Secrets</t>
  </si>
  <si>
    <t>At the mighty Hudson Bay the Arctic extends its icy reach deep into the North American continent. Life here is driven by  extreme cold conditions which make Hudson Bay unique.</t>
  </si>
  <si>
    <t>Rhythm Of The Bay</t>
  </si>
  <si>
    <t xml:space="preserve">Who Do You Think You Are? </t>
  </si>
  <si>
    <t>Artistic director and choreographer, Stephen Page, uncovers the truth about his Aboriginal ancestry, and meets family in the South Pacific he never knew he had.</t>
  </si>
  <si>
    <t>Stephen Page</t>
  </si>
  <si>
    <t>Christine Anu is veteran of the Australian music industry having performed at the Olympic Games to Uluru with NITV. Now she shares her remarkable journey to stardom with Living Black.</t>
  </si>
  <si>
    <t>Christine Anu - Journey To Stardom</t>
  </si>
  <si>
    <t>She Who Must Be Loved</t>
  </si>
  <si>
    <t>The life story of Alfreda Glynn, a 78-year-old Aboriginal woman and co-founder of the Central Australian Aboriginal Media Association and Imparja TV.</t>
  </si>
  <si>
    <t xml:space="preserve">Jedda </t>
  </si>
  <si>
    <t>Jedda is an orphaned Arrernte baby who is adopted by a white family. Jedda grows up, confused over her heritage and place in the world.</t>
  </si>
  <si>
    <t>The Last Kinection: Brother and sister duo Joel and Naomi Wenitong share their story about the history of the band, their childhood musical influences and the tragic accident that nearly ended it all</t>
  </si>
  <si>
    <t>Tjintu Desert Band</t>
  </si>
  <si>
    <t>Quique Neira</t>
  </si>
  <si>
    <t>Bundjalung - Northern NSW Part 1</t>
  </si>
  <si>
    <t>Bundjalung - Northern NSW Part 2</t>
  </si>
  <si>
    <t>Kakadu</t>
  </si>
  <si>
    <t>Ooraminna</t>
  </si>
  <si>
    <t>Rock out with us as we make some noise and learn about the scientific wonders of music with musicians Gregory Coyes and Sheryl Sewepagaham.</t>
  </si>
  <si>
    <t>Science Of Music</t>
  </si>
  <si>
    <t>The children walk to the coast to enjoy some oyster pearl meat. They are walking for days then finally see the sandy beaches for the first time. Here they find a black pearl and turtle nest.</t>
  </si>
  <si>
    <t>Turtles Nest</t>
  </si>
  <si>
    <t>Djinang, Look! It's a yongka, a kangaroo. And can you see the wetj, the emu full of feathers</t>
  </si>
  <si>
    <t>Animals And Tracks</t>
  </si>
  <si>
    <t>The NAIDOC beach parade will be a disaster unless the kids can all march to the same beat.</t>
  </si>
  <si>
    <t>Parade</t>
  </si>
  <si>
    <t>When Joe and his friends forget Mishoom's message and pick too many crabapples, the baskets tip over and roll downhill.</t>
  </si>
  <si>
    <t>Crabby Apples</t>
  </si>
  <si>
    <t>The Fox is getting ready for her first day at kindergarten and Nanny Tuta is helping her to pack her bag. Will Foxy need sportswear and rubber boots? Maybe some chestnuts?</t>
  </si>
  <si>
    <t>First Day Of School</t>
  </si>
  <si>
    <t>The heroes meet Tutankhaton, young heir to the throne of Egypt, who will soon become Pharaoh.</t>
  </si>
  <si>
    <t>Join Kamil and Kayne on a Top End croc tale tinged with urgency and jeopardy and featuring some of the most spectacular scenery in the country.</t>
  </si>
  <si>
    <t>Croc Eggs</t>
  </si>
  <si>
    <t>While she's playing with two little porcupines, Pam stands on the tail of one of them. Claiming it was an accident, she refuses to apologize. Later, she realizes that apologizing is nice thing to do.</t>
  </si>
  <si>
    <t>Pam's Apology</t>
  </si>
  <si>
    <t>Nico reads a superhero book and decides to become the Squirrel Man. Fortunately, the funny adventure will make him realize that doing acrobatics in a tree can be very dangerous!</t>
  </si>
  <si>
    <t xml:space="preserve">Sam Watson - The Street Fighting Years </t>
  </si>
  <si>
    <t xml:space="preserve">a l q </t>
  </si>
  <si>
    <t>An exclusive insight into the life and times of Aboriginal revolutionary Sam Watson during the violent days of Queensland's Bjelke-Petersen government.</t>
  </si>
  <si>
    <t xml:space="preserve">Wiyi Yani U Thangani </t>
  </si>
  <si>
    <t>Wiyi Yani U Thangani (Women's Voices) is the story of strength, resilience, sovereignty and power that has been told by the voices of First Nations women and girls.</t>
  </si>
  <si>
    <t xml:space="preserve">a d </t>
  </si>
  <si>
    <t>Feeling judged and excluded by Logan and Jojo, Vili turns to Ellie, and her drugs. Taking them to get through shifts, he raises Logan's suspicions, who eventually catches him out.</t>
  </si>
  <si>
    <t>We are creating the ultimate Grand Finale for a dinner party! Adam, musician Satu Vanska and chef Adam D'Sylva are bringing some impressive desserts to The Cook Up Kitchen.</t>
  </si>
  <si>
    <t>Grand Finale</t>
  </si>
  <si>
    <t>Tooey worries that one of the sled dogs, Cali, doesn't feel well. Tooey is able to choose one of Cali's puppies to keep and train as a sled dog.</t>
  </si>
  <si>
    <t>Puppypalooza</t>
  </si>
  <si>
    <t>Harding Dam</t>
  </si>
  <si>
    <t>Trying for the dam again, the Red Dirt Riders set off on country tracks to reach their destination.</t>
  </si>
  <si>
    <t>The Elder Moort was getting hungry for some Bungarra to eat, he sent the three Aboriginal boys to catch one. They were fooled by the old Bungarra and found a camel that was stuck in a rabbit warren.</t>
  </si>
  <si>
    <t>Go Bungarra Go</t>
  </si>
  <si>
    <t>The young boy looks to the sky as an enormous Eagle flies down to teach the Law of Love.</t>
  </si>
  <si>
    <t>Eagle (Love)</t>
  </si>
  <si>
    <t>With the Mandjarkkorl Festival fast approaching, Tomias and Dahlia just want to practice their new dance routine, but their cultural and family responsibilities pull them in different directions.</t>
  </si>
  <si>
    <t xml:space="preserve">Our Stories </t>
  </si>
  <si>
    <t xml:space="preserve">When a traditional song that has lost its dance is given to a Brisbane Murri dance troupe, they embark on a spiritual journey of reconnection and healing.  </t>
  </si>
  <si>
    <t>Yoonthalla</t>
  </si>
  <si>
    <t xml:space="preserve">Living Black </t>
  </si>
  <si>
    <t>Gracing our screens for decades, Ernie Dingo has made us laugh and kept us envious with the places he's visited. Karla Grant met with Ernie to talk about his life, career and what's next.</t>
  </si>
  <si>
    <t>Ernie Dingo - The Consummate Performer</t>
  </si>
  <si>
    <t>Jahmal Ryder</t>
  </si>
  <si>
    <t>Indian Country Today</t>
  </si>
  <si>
    <t xml:space="preserve">Native American News </t>
  </si>
  <si>
    <t>Girramay Country-  Cardwell QLD Part 2</t>
  </si>
  <si>
    <t>The Yukon is a true wilderness, one of the last on earth. The vast land got its name from its longest river, which the Gwich'in, one of the indigenous people of the region, call Yukunah.</t>
  </si>
  <si>
    <t>Yukon Wild</t>
  </si>
  <si>
    <t>The Point: Referendum Road Trip</t>
  </si>
  <si>
    <t>NITV's The Point: Referendum Road Trip with Narelda Jacobs and John Paul Janke, brings you First Nations perspectives in the lead up to the vote on an Indigenous Voice to Parliament.</t>
  </si>
  <si>
    <t>Ningla A-Na</t>
  </si>
  <si>
    <t>Ningla a-Na documents the activisim of the Black movements in South East Australia in the 1970s and shows how the activists changed the direction of the movement both nationally and internationally.</t>
  </si>
  <si>
    <t>Tudawali</t>
  </si>
  <si>
    <t xml:space="preserve">l s v </t>
  </si>
  <si>
    <t>Ernie Dingo delivers an outstanding portrayal of Robert Tudawali, the first Aboriginal film star, whose lead role in Jedda is iconic in Australian cinema. This film traces the life of Tudawali.</t>
  </si>
  <si>
    <t xml:space="preserve">Dance Ceremony </t>
  </si>
  <si>
    <t>Dance ceremony performed on Waiben (Thursday Island) by the Island Stars.</t>
  </si>
  <si>
    <t>Waiben</t>
  </si>
  <si>
    <t>Sue Ray: Newcomer to the music industry Queensland performer Sue Ray has risen to acclaim with her debut album about heartbreak and self-discovery. Sue Ray shares her stories and performs.</t>
  </si>
  <si>
    <t>Sue Ray</t>
  </si>
  <si>
    <t>NITV On The Road: Mbantua</t>
  </si>
  <si>
    <t>A weekend of culture and music in Central Australia.</t>
  </si>
  <si>
    <t>Tjupi Band</t>
  </si>
  <si>
    <t>Busby Marou</t>
  </si>
  <si>
    <t>Yaegl Country - Yamba NSW Part 1</t>
  </si>
  <si>
    <t>Yaegl Country - Yamba NSW Part 2</t>
  </si>
  <si>
    <t>Mataranka</t>
  </si>
  <si>
    <t>Hermannsburg</t>
  </si>
  <si>
    <t>We can all help save animal homes - learn from Dr. Ruby Dunstan who helped protect the Stein Valley and wildlife habitat.</t>
  </si>
  <si>
    <t>Animal Habitat</t>
  </si>
  <si>
    <t>The children go down to the Paperbark Billabong hoping to see the strange creature which the Elder Moort tells them lives in the water. Moort describes the noise made by the creature as 'Baoloo-oo'.</t>
  </si>
  <si>
    <t>Billabong Baoloo-Oo</t>
  </si>
  <si>
    <t>In Noongar Boodgar, Noongar Country there's so much to see. Wano, this way the djet, the flowers and ali bidi, that way you can see the boorn, the trees. Moorditj!</t>
  </si>
  <si>
    <t>Country And Directions</t>
  </si>
  <si>
    <t>Little J and Levi are convinced there's a mystical creature living in the playground.</t>
  </si>
  <si>
    <t>Serpent's Eye</t>
  </si>
  <si>
    <t>When Joe finds a small carved owl he knows that it must belong to someone in Turtle Bay but because he wants to keep it he is reluctant to search for the carving's owner.</t>
  </si>
  <si>
    <t>Finders Keepers</t>
  </si>
  <si>
    <t>The Fox likes to surprise Nanny Tuta, so she has hidden a gift for Tuta. Will you help her to find it?</t>
  </si>
  <si>
    <t>Hidden Present</t>
  </si>
  <si>
    <t>On board of the Pirate ship is a casino, which welcomes all kinds of bandits. Bic and Bac, captives, work there as pianists, while Spartakus, Bob and Rebecca languish in prison.</t>
  </si>
  <si>
    <t>A matchmaking mission that takes Kayne and Kamil to Lake Eyre and Cooper Pedy, but far from romantic, this adventure involves the world's most venomous snake!</t>
  </si>
  <si>
    <t>Inland Taipan</t>
  </si>
  <si>
    <t>Julie walks away from the camp without saying where she is going. The other travelers are worried and Max warns her not to go any further. The canoe adventure takes the travelers to the far north.</t>
  </si>
  <si>
    <t>Julie In The Blizzard</t>
  </si>
  <si>
    <t>While Pam is unhappy to be told that she is too small to do anything, Viola sends the campers on a surprise mission!</t>
  </si>
  <si>
    <t>Pam And Touti</t>
  </si>
  <si>
    <t>The Day I Got My Dad Back: Hisham</t>
  </si>
  <si>
    <t>When Hisham was 13, his father disappeared and he thought his childhood had ended. He was the oldest of his siblings and a male so his mother would need help.</t>
  </si>
  <si>
    <t>Elements</t>
  </si>
  <si>
    <t>On the tiny Island of Dauan in the north west of the Torres Strait, spirituality and culture is deeply connected to the water and sea country that surrounds the Island.</t>
  </si>
  <si>
    <t>Water - Dauan Island Springs Of Life</t>
  </si>
  <si>
    <t>Milpirri - Winds Of Change</t>
  </si>
  <si>
    <t>Wanta is an initiated Warlpiri man who shares a deeply refreshing perspective on the challenges for his remote community in Central Australia.</t>
  </si>
  <si>
    <t>Esther feels a pang when Marty and Monique discuss their wedding but, when a medical respiratory mystery hits ED, she is obliged to help Marty with a slew of patients.</t>
  </si>
  <si>
    <t>The one and only Maggie Beer joins baker Natalie Paull and Adam in The Cook Up Kitchen to make dishes using produce from the vine.</t>
  </si>
  <si>
    <t>From The Vine</t>
  </si>
  <si>
    <t>Molly and Tooey make an exhibit to honor Big Sulky, Qyah's oldest tree, after a windstorm knocks it down. Molly and Tooey organize a Funny Face Competition.</t>
  </si>
  <si>
    <t>Big Sulky / Funny Face Competition</t>
  </si>
  <si>
    <t xml:space="preserve"> Red Dirt Riders</t>
  </si>
  <si>
    <t>The Pilbara's first traffic jam forms during riding practice before a trip to the marsh. Living proof of the dangers of riding on country.</t>
  </si>
  <si>
    <t>The Aboriginal children come across a honey ants nest and eat the ants and the honey nectar went all over their faces. A white dingo puppy follows them to lick the nectar off their lips.</t>
  </si>
  <si>
    <t>Waa Whoo A White Dingo</t>
  </si>
  <si>
    <t>A giant Grizzly Bear emerges from the forest, and the boy learns about the Law of Courage.</t>
  </si>
  <si>
    <t>Bear (Courage)</t>
  </si>
  <si>
    <t>When Tomias and Dahlia find a box of fire crackers and decide not to hand them in things quickly get out of hand. Now Tomias and Dahlia must find a way to get Mandjakkorl's Cracker Night un-cancelled.</t>
  </si>
  <si>
    <t>Cracker Night</t>
  </si>
  <si>
    <t>Anangu singer Zaachariaha Fielding of Electric Fields returns home to the central desert community of Mimili to reveal the inspiration behind his music and the challenges he overcame as a child.</t>
  </si>
  <si>
    <t>Voice From The Desert</t>
  </si>
  <si>
    <t>Journalist and presenter Karla Grant speaks with the incomparable Wilma Reading who shares her remarkable story of how she became one of the best-known people in the Jazz industry.</t>
  </si>
  <si>
    <t>Wilma Reading</t>
  </si>
  <si>
    <t>Nancy Bates</t>
  </si>
  <si>
    <t>Te Ao with Moana</t>
  </si>
  <si>
    <t>A weekly current affairs program that examines New Zealand and international stories through a Maori lens. From Maori Television, Auckland, NZ, in English.</t>
  </si>
  <si>
    <t>Gomeroi Country -  Moree NSW Part 1</t>
  </si>
  <si>
    <t>Nitv News Update 2023 Ep 127</t>
  </si>
  <si>
    <t>It's November at Cape Tatnam. Winter is coming to the lower Western shore of Hudson Bay. But the ice, which should be forming on Hudson Bay by now is nowhere to be seen.</t>
  </si>
  <si>
    <t>Waiting For Winter</t>
  </si>
  <si>
    <t>Characters Of Broome</t>
  </si>
  <si>
    <t>Sally has many a story to tell about her life and the unique richness and influences of being raised in the multicultural community of Broome.</t>
  </si>
  <si>
    <t>Sally Bin Demin</t>
  </si>
  <si>
    <t>Unveiling An Icon</t>
  </si>
  <si>
    <t xml:space="preserve">a l </t>
  </si>
  <si>
    <t>Learn about the trauma and legacy of Nicky Winmar's defining stand against racism.</t>
  </si>
  <si>
    <t>Yokayi Footy</t>
  </si>
  <si>
    <t>Yokayi is Victory! AFL is back. Yokayi Footy returns with more deadly AFL action, interviews, and analysis. Hosted by Megan Waters and Andrew Krakouer.</t>
  </si>
  <si>
    <t>The Ripple Effect</t>
  </si>
  <si>
    <t>The Ripple Effect is a raw and emotional exploration of the ongoing effects of racism, discrimination and bullying to our mental health.</t>
  </si>
  <si>
    <t xml:space="preserve">Manganinnie </t>
  </si>
  <si>
    <t>Through lyrical images, Manganinnie journeys across mountains towards the coast with Joanna, a white girl, in search of Manganinnie's vanished tribe.</t>
  </si>
  <si>
    <t>Dance Ceremony</t>
  </si>
  <si>
    <t>Dance ceremony performed at Dyoondalup (Point Walter Reserve, WA) by the Djurpin Djindas, Kwarbah Djookian and Midn Marr Dreaming and Kooangka's Kreate.</t>
  </si>
  <si>
    <t>Dyoondalup</t>
  </si>
  <si>
    <t>Kevin Starkey is a  singer songwriter who talks about the importance of keeping culture alive through songwriting and music. Featuring performances with his four piece collective of musicians.</t>
  </si>
  <si>
    <t>Kev Starkey</t>
  </si>
  <si>
    <t>Special</t>
  </si>
  <si>
    <t>Best Of . . .</t>
  </si>
  <si>
    <t>Barkinji - Ngyiampaa - Mutthi Mutthi Country - Mungo NSW Part 1</t>
  </si>
  <si>
    <t>Barkinji - Ngyiampaa - Mutthi Mutthi Country - Mungo NSW Part 2</t>
  </si>
  <si>
    <t>Palm Valley</t>
  </si>
  <si>
    <t>Anzac Hill</t>
  </si>
  <si>
    <t>We meet archaeologist Dr. Rudy Reimer to study the ground beneath out feet and Kai shows us how to make our own rocks!</t>
  </si>
  <si>
    <t>Dwellings</t>
  </si>
  <si>
    <t>Elder Moort goes fishing and is keen to show the children what an experienced hunter he is. He spots a long neck turtle in the swamp and positions himself on a log only to feel it move beneath him.</t>
  </si>
  <si>
    <t>Crocodile In A Swamp</t>
  </si>
  <si>
    <t>Mereny and kep, food and water keep us walang, healthy. How about a yongka stew, a kangaroo stew? Yum yum sounds moorditj!</t>
  </si>
  <si>
    <t>Food And Drink</t>
  </si>
  <si>
    <t>Big Cuz thought she was too grown up for toys - but she's pining for her beloved teddy.</t>
  </si>
  <si>
    <t>Bye Bye Bear</t>
  </si>
  <si>
    <t>Buddy is so nervous around a new puppy, his fear turns a simple dog walking mission into a wild chase. chase. But when he sees the big pup is headed for danger he faces his fear and saves the day!</t>
  </si>
  <si>
    <t>Puppy Pile</t>
  </si>
  <si>
    <t>Tuta has created a puppet show about bees and she would like to have a big audience. Luckily Tuta has a magic wand and, in just a blink of an eye, seats are filled with the audience.</t>
  </si>
  <si>
    <t>Puppet Show</t>
  </si>
  <si>
    <t>Bob introduces the young prince Abakar, who many of his ministers plot against in secret. Arkana disguises Bob as Abakar in an attempt to unmask the traitors.</t>
  </si>
  <si>
    <t>Prince Matt</t>
  </si>
  <si>
    <t>The Gold Coast is normally associated with sunshine and beach holidays, but a trawl through the canals and rivers of the Gold Coast will prove anything but a holiday for the Bushwhacked co-hosts.</t>
  </si>
  <si>
    <t>Bull Sharks</t>
  </si>
  <si>
    <t>Nico has a bad cold and cannot participate in the fun adventure. In the end, he realizes that imagination is a wonderful power that he can use whenever he wants!</t>
  </si>
  <si>
    <t>Nico's Book</t>
  </si>
  <si>
    <t>Julie sees Viola hugging Pam and calling her her little treasure. She imagines that her aunt prefers Pam!</t>
  </si>
  <si>
    <t>Feelings Of Thankfulness: Zainab</t>
  </si>
  <si>
    <t>Zainab was born in Malaysia but has grown up in Australia. She is ethnically a Rohingya. This is her story of growing up with different traditions and at 16 starting to understand her family journey.</t>
  </si>
  <si>
    <t>On Australian Shores: Survivor Stories</t>
  </si>
  <si>
    <t>In the 1970s and 1980s, Kimberley Aboriginal workers were involved in weed spraying campaigns organised by the Agricultural Protection Board of WA. They received no training or protective equipment.</t>
  </si>
  <si>
    <t>Sick of dealing with a bratty Holly, Jojo tries to offload her on Madonna. She's therefore chagrined when Madonna handles Holly with effortless aplomb -  before handing her right back to Jojo.</t>
  </si>
  <si>
    <t>It is a race against the clock to make dishes in just 10 minutes. And in The Cook Up Kitchen Adam, actor Aaron Fa'Aoso and chef Nina Huynh are facing the timer.</t>
  </si>
  <si>
    <t>Ready In 10</t>
  </si>
  <si>
    <t>Molly and Vera accompany scientists to a dinosaur excavation site. Then, The Sassy Ladies of Saskatoon are back in search of a glacier they saw 30 years ago.</t>
  </si>
  <si>
    <t>Going Toe To Toe With A Dinosaur / Sassy Ladies On Ice</t>
  </si>
  <si>
    <t>Red Dirt Riders</t>
  </si>
  <si>
    <t>Near a ghost town on the coast, a famous red dog is resting in peace after an adventurous life. To visit his memorial the Red Dirt Riders must brave the Ngurin River crossing.</t>
  </si>
  <si>
    <t>Bajinhurrba</t>
  </si>
  <si>
    <t>One fresh misty morning a young Aboriginal boy went running through the bush, he kicked his big toe on a rock hopping around on one foot he put his throbbing toe into the river.</t>
  </si>
  <si>
    <t>Ouch! My Golden Toe</t>
  </si>
  <si>
    <t>A large and imposing creature similar to Bigfoot, the Sabe, appears to teach the boy about the Law of Honesty.</t>
  </si>
  <si>
    <t>Sabe (Honesty)</t>
  </si>
  <si>
    <t>When Dahlia and Tomias pick the same topic for a school speech competition, their research leads them on a treasure hunt, revealing Dahlia's deeper connections to Mandjakkorl but also grave danger.</t>
  </si>
  <si>
    <t>Speech Comp</t>
  </si>
  <si>
    <t>Proud Ngarrindjeri man, Leon 'Scornzy' Dodd, talks about his unique job at Monarto Zoo where he collects food for exotic animals and passes on his traditional knowledge to younger Indigenous trainees.</t>
  </si>
  <si>
    <t>Man Of The Land</t>
  </si>
  <si>
    <t>Aunty Pat Anderson is one of the leading figures in the campaign for a Voice to Parliament. Karla Grant sits down with her to find out why she is passionate about fighting for First Nations rights.</t>
  </si>
  <si>
    <t>Pat Anderson - Lasting Legacy</t>
  </si>
  <si>
    <t>Nathan May</t>
  </si>
  <si>
    <t>The 77 Percent</t>
  </si>
  <si>
    <t>Africa is home to a large number of youth as they constitute 77 per cent of the continent's population. A few ambitious youngsters come together to share their vision for the continent's future.</t>
  </si>
  <si>
    <t>GERMANY</t>
  </si>
  <si>
    <t>A slow TV showcase of the stunning landscapes found in Larrakia and Wulwulam Country.</t>
  </si>
  <si>
    <t>Larrakia &amp; Wulwulam Country</t>
  </si>
  <si>
    <t xml:space="preserve">Bamay </t>
  </si>
  <si>
    <t>This episode of Bamay showcases beautiful Arrernte and Warlpiri Country - with locations such as Mparntwe Alice Springs and the Ellery Creek Big Hole.</t>
  </si>
  <si>
    <t>Walpiri Country - Tanami Desert</t>
  </si>
  <si>
    <t>Going Places With Ernie Dingo</t>
  </si>
  <si>
    <t>Ernie visits Port Lincoln and meets an ex-oyster farming couple, he swims with wild sea-lions with a chilled marine biologist, and learns about great white pointer sharks from a passionate skipper.</t>
  </si>
  <si>
    <t>Port Lincoln</t>
  </si>
  <si>
    <t>The First Inventors</t>
  </si>
  <si>
    <t>Indigenous knowledge teams up with cutting-edge science to develop lifesaving medicines and combat climate change. But to tackle humanity's future challenges, first we need to heal the past.</t>
  </si>
  <si>
    <t>Navigating The Future</t>
  </si>
  <si>
    <t>The Darkside</t>
  </si>
  <si>
    <t xml:space="preserve">a d l </t>
  </si>
  <si>
    <t>Director Warwick Thornton assembles a collection of poignant, sad, funny, and absurd true ghost stories from across Australia with some of Australia's most iconic actors as the storytellers.</t>
  </si>
  <si>
    <t>From the Torres Straits to Tasmania and everywhere in between - Bamay is a slow TV showcase of Australia's most stunning landscapes. NITV pays tribute to that which gives us life: Country.</t>
  </si>
  <si>
    <t>North Stradbroke Island, Quandamooka Country Part 1</t>
  </si>
  <si>
    <t>Bush Mechanics</t>
  </si>
  <si>
    <t>Shellie Morris</t>
  </si>
  <si>
    <t>Barkinji Country - The Barkaa NSW Part 1</t>
  </si>
  <si>
    <t>Barkinji Country - The Barkaa NSW Part 2</t>
  </si>
  <si>
    <t>Maningrida</t>
  </si>
  <si>
    <t>Stanley Chasm</t>
  </si>
  <si>
    <t>Join our Science Questers as they learn about birch bark canoes and pilot Don Todd, who has flown on every continent except Antarctica.</t>
  </si>
  <si>
    <t>Canoes</t>
  </si>
  <si>
    <t>Elder Moort spots an eagle flying over camp and decides he would like it for a pet. Moort calls the children to catch it for him. Later Moort is startled to see Boya in the sky holding onto a rope.</t>
  </si>
  <si>
    <t>Flight Of An Eagle</t>
  </si>
  <si>
    <t>My Moort, my family make me djoorabiny, they make me happy.</t>
  </si>
  <si>
    <t>Family And Friends</t>
  </si>
  <si>
    <t>Can Big Cuz catch a big fish to feed all of Little J's guests?</t>
  </si>
  <si>
    <t>Fish Traps</t>
  </si>
  <si>
    <t>The trio invent their own sports competition but Joe becomes focused on winning until Buddy reminds them it's about fun as a team.</t>
  </si>
  <si>
    <t>Power Of Three</t>
  </si>
  <si>
    <t>The box of Tuta's shoes and socks needs some arrangements. Help Tuta find a pair for each shoe and find out which are her favorite ones!</t>
  </si>
  <si>
    <t>Chores</t>
  </si>
  <si>
    <t>Arkana and Spartakus set off as scouts in the Soft Moon stratum. Waiting aboard with Tehrig and Rebecca, Bob notices strange trees that seem to be moving.</t>
  </si>
  <si>
    <t>Kayne and Kamil are heading to the Apple Island in the name of platypus population research, and to uncover a little known dangerous characteristic of this popular species.</t>
  </si>
  <si>
    <t>Platypus</t>
  </si>
  <si>
    <t>Pam is absorbed by a new puzzle and is not interested in anything else! When the team travels north to care for a caribou, Pam rediscovers that it's important to be there for her friends.</t>
  </si>
  <si>
    <t>Puzzles And Caribou</t>
  </si>
  <si>
    <t>Nico doesn't listen to Viola's warnings and ends up losing his precious turquoise stone during the adventure. In the future, he promises to be more attentive to the advice of the greats.</t>
  </si>
  <si>
    <t>Boreal Safari</t>
  </si>
  <si>
    <t>A Strange Land Called Australia: Fablice</t>
  </si>
  <si>
    <t>This is the story of Fablice who was born in Burundi, orphaned at 7 and eventually arrived in a strange land called Australia.</t>
  </si>
  <si>
    <t>Tillie tries again to persuade TK to come meet his father, but TK can't let go of the anger he feels toward the man he has never met and who abandoned TK's mother.</t>
  </si>
  <si>
    <t>It's a popularity contest in The Cook Up kitchen as Adam, restauranteur Sharon Salloum and social media cooking star Morgan Hipworth create dishes with high engagement.</t>
  </si>
  <si>
    <t>High Engagement</t>
  </si>
  <si>
    <t>Molly invites Oscar to go mountain climbing with her and Grandpa Nat, but he is afraid of heights; Travis returns to Qyah to photograph a rare willow ptarmigan.</t>
  </si>
  <si>
    <t>Climb Every Mountain / Happy Trails</t>
  </si>
  <si>
    <t>Weymul is a safe place to ride with lots of tracks and stories. The Red Dirt Riders visit a shearer's shed where a mysterious spirit of the country lives.</t>
  </si>
  <si>
    <t>Weymul</t>
  </si>
  <si>
    <t>The children walk among the termite mounds, they notice ants all over the ground, they wanted to catch an echidna for a stew. Then they heard a strange voice coming from the billabong.</t>
  </si>
  <si>
    <t>Run Echidna Run</t>
  </si>
  <si>
    <t>A Beaver scurries up to the boy from behind a fallen tree to provide the Law of Wisdom.</t>
  </si>
  <si>
    <t>Beaver (Wisdom)</t>
  </si>
  <si>
    <t>When Tomias loses his cousin straight after he arrives back home for initiation ceremony, it fuels his own anxieties around boarding school, whilst Dahlia confronts her own purpose in Mandjakkorl.</t>
  </si>
  <si>
    <t>Transitions</t>
  </si>
  <si>
    <t>Cherissma Blackman shares her experiences in how she balances living in two worlds, law and lore, to help her mob.</t>
  </si>
  <si>
    <t>Tell Me Tidda</t>
  </si>
  <si>
    <t>Labor MP Linda Burney created history when elected as the first Indigenous woman to the House of Representatives in the Federal Parliament and the first Aboriginal person in the NSW Parliament.</t>
  </si>
  <si>
    <t>Linda Burney - Creating History</t>
  </si>
  <si>
    <t>First Sounds Series 1 Ep 5</t>
  </si>
  <si>
    <t>Yighilya Lawrie</t>
  </si>
  <si>
    <t>Nitv News: Nula 2023</t>
  </si>
  <si>
    <t>The latest news from the oldest living culture, join Natalie Ahmat and the team of NITV journalists for stories from an Indigenous perspective.</t>
  </si>
  <si>
    <t>A slow TV showcase of the stunning landscapes found in Ngarrindjeri Country.</t>
  </si>
  <si>
    <t>Ngarrindjeri Country</t>
  </si>
  <si>
    <t xml:space="preserve">Storm Boy </t>
  </si>
  <si>
    <t>Mike is a lonely boy living in a coastal wilderness with his reclusive father. In search of friendship, he encounters an Indigenous man, and the two form a bond in the care of three pelican chicks.</t>
  </si>
  <si>
    <t>The Song Keepers</t>
  </si>
  <si>
    <t>Australia's answer to The Buena Vista Social Club, The Song Keepers tells the joyous and poignant story of an Aboriginal women's choir and their historic tour of Germany.</t>
  </si>
  <si>
    <t>Jupurrurla - Man of Media</t>
  </si>
  <si>
    <t>The story of Warlpiri elder and lawman, Francis Jupurrurla Kelly, who was instrumental in starting the Indigneous media industry in Australia and who now serves as Chair of the Central Land Council.</t>
  </si>
  <si>
    <t xml:space="preserve">My Survival As An Aboriginal </t>
  </si>
  <si>
    <t>Essie Coffey, a black activist and musician, shows the conflicts of living as an Aboriginal under white domination.</t>
  </si>
  <si>
    <t>NITV On The Road: Saltwater Freshwater</t>
  </si>
  <si>
    <t>Jay Davis Trio: Jay Davis not only rocks it out as shown in this episode but also regards himself as a bit of a comedian. Jay shares his childhood stories about growing up around Taree.</t>
  </si>
  <si>
    <t>Jay Davis Trio</t>
  </si>
  <si>
    <t>Warren H. Williams And Frank Yamma</t>
  </si>
  <si>
    <t>Ray Beadle</t>
  </si>
  <si>
    <t>Gija Country -  Bungle Bungles WA Part 1</t>
  </si>
  <si>
    <t>Jaru Country - Bungle Bungles WA Part 2</t>
  </si>
  <si>
    <t>Ballooning</t>
  </si>
  <si>
    <t>Join our Science Questers as they find out why salmon are important to so many Indigenous Nations - visit a salmon hatchery!</t>
  </si>
  <si>
    <t>Biology</t>
  </si>
  <si>
    <t>The children have never heard of a Bunyip. They are told by Elder Moort if they go near the ghostly bush they may see one. They follow Moort's advice to stay in a cave overnight to see for themselves.</t>
  </si>
  <si>
    <t>Myth Of The Bunyip</t>
  </si>
  <si>
    <t>Moorditj walang, good health is about looking after our bodies every day. It's solid koolangka!</t>
  </si>
  <si>
    <t>Health</t>
  </si>
  <si>
    <t>Big Cuz's fund-raising sausage sizzle is a slapstick disaster when Old Dog steals the sausages...</t>
  </si>
  <si>
    <t>Old Dogs Day</t>
  </si>
  <si>
    <t>Hoping to win the local art contest each of the trio search for something interesting in nature to paint.</t>
  </si>
  <si>
    <t>Painting Party</t>
  </si>
  <si>
    <t>The Fox has received a parcel from Fennec, her relative living in Africa. It's a beautiful gift - game of dominoes with fruits. Play along with Foxy and Nanny Tuta and find out their favourite fruits!</t>
  </si>
  <si>
    <t>Postman</t>
  </si>
  <si>
    <t>In search of a deposit of Orichalcum, our heroes return to Icelandis to ask for help to Ferryman.</t>
  </si>
  <si>
    <t>Kayne and Kamil are on a journey to the Epping Forest National Park in central Queensland to meet the once thought extinct, but still critically endangered, Hairy-Nosed Wombat.</t>
  </si>
  <si>
    <t>Hairy Nosed Wombat</t>
  </si>
  <si>
    <t>The children of the camp have the idea of exchanging gifts. While living the fun adventure, our three friends understand that when we give a gift, the important thing is not the object.</t>
  </si>
  <si>
    <t>Gift Story</t>
  </si>
  <si>
    <t>Nico has fun camouflaging himself and, not knowing how to stop, comes close to triggering an accident.</t>
  </si>
  <si>
    <t>Flight Of The Navigator</t>
  </si>
  <si>
    <t xml:space="preserve">a h </t>
  </si>
  <si>
    <t>A 12-year-old boy loses consciousness in the woods near his home and awakens eight years into the future without ageing a day. When a NASA scientist discovers a UFO nearby, there may be some answers.</t>
  </si>
  <si>
    <t>Songlines</t>
  </si>
  <si>
    <t>Steve Jamijinpa Patrick embarks on an epic journey to rediscover the secrets of how to make rain, Warlpiri-style.</t>
  </si>
  <si>
    <t>Ngapa Jukurrpa - Water Songline</t>
  </si>
  <si>
    <t>Teach A Man To Fish</t>
  </si>
  <si>
    <t>Concerned that he has been away from his home country of Taree for over twenty years, a son decides to quit everything to go fishing with his father and salvage a relationship spoiled some time ago.</t>
  </si>
  <si>
    <t>Whatever you think about Noongar man Ken Wyatt, he's a political pioneer for our people. Karla Grant speaks with Ken about his life, his journey into politics and the upcoming 2022 federal election.</t>
  </si>
  <si>
    <t>Ken Wyatt</t>
  </si>
  <si>
    <t>Pacific Island Food Revolution</t>
  </si>
  <si>
    <t>The two remaining Samoan teams go head to head as husband and wife -Team Orator - take on dad and daughter team - The Family Cooks. Who will make it through to the finals?</t>
  </si>
  <si>
    <t>Samoa</t>
  </si>
  <si>
    <t>Spirit Talker</t>
  </si>
  <si>
    <t>Follow Mi'kmaq medium Shawn Leonard as he travels from coast to coast using his psychic abilities to connect the living with the dead and bring hope, healing, and closure to indigenous communities.</t>
  </si>
  <si>
    <t>Ernie explores the ancient forests and shifting sand dunes of Pemberton, Bianca breaks into the drag queen scene of Broken Hill and Aaron’s language and dance is put to the test back home in Bamaga.</t>
  </si>
  <si>
    <t>Pemberton, Bamaga, Broken Hill</t>
  </si>
  <si>
    <t>The Last Wave</t>
  </si>
  <si>
    <t xml:space="preserve">a l n </t>
  </si>
  <si>
    <t>A Sydney lawyer defends five Aboriginal men accused of a ritualised taboo murder. In the process he discovers disturbing things about himself. Directed by Peter Weir and stars David Gulpilil.</t>
  </si>
  <si>
    <t xml:space="preserve">Samson And Delilah </t>
  </si>
  <si>
    <t xml:space="preserve">a d l v </t>
  </si>
  <si>
    <t>Samson and Delilah's world is small. An isolated Aboriginal community in the Central Australian Desert. When tragedy strikes they turn their backs on home and embark on a journey of survival.</t>
  </si>
  <si>
    <t>A slow TV showcase of the stunning landscapes found in Tharawal and Inningai Country.</t>
  </si>
  <si>
    <t>Tharawal &amp; Inningai Country</t>
  </si>
  <si>
    <t>A slow TV showcase of the stunning landscapes found in Wiradjuri and Nari Nari Country along the waters of the Murrumbidgee River.</t>
  </si>
  <si>
    <t>Murrumbidgee River - Wiradjuri &amp; Nari Nari</t>
  </si>
  <si>
    <t>Week 27: Sunday 2nd July to Saturday 8th July</t>
  </si>
  <si>
    <t>RUGBY LEAGUE</t>
  </si>
  <si>
    <t>FOOTBALL</t>
  </si>
  <si>
    <t>RUGBY UNION</t>
  </si>
  <si>
    <t>AFL</t>
  </si>
  <si>
    <t>NATURAL HISTORY</t>
  </si>
  <si>
    <t>DOCUMENTARY SERIES</t>
  </si>
  <si>
    <t>FEATURE DOCUMENTARY</t>
  </si>
  <si>
    <t>MOVIE</t>
  </si>
  <si>
    <t>KARLA GRANT</t>
  </si>
  <si>
    <t xml:space="preserve">FEATURE DOCUMENTARY </t>
  </si>
  <si>
    <t>THE POINT</t>
  </si>
  <si>
    <t xml:space="preserve">OVER THE BLACK DOT </t>
  </si>
  <si>
    <t xml:space="preserve">LATE NIGHT MOVIE </t>
  </si>
  <si>
    <t>DOCUMENTARY 
SERIES</t>
  </si>
  <si>
    <t xml:space="preserve">YOKAYI FOOTY </t>
  </si>
  <si>
    <t>TRAVEL</t>
  </si>
  <si>
    <t>DRAMA</t>
  </si>
  <si>
    <t>FAMILY MOVIE</t>
  </si>
  <si>
    <t>DOCUMENTARY</t>
  </si>
  <si>
    <t xml:space="preserve">TRAVEL </t>
  </si>
  <si>
    <t>Boox Kid is a singer, songwriter, producer, based in Fremantle WA and is a proud Noongar man of the Wardandi Bibbulmun nation.</t>
  </si>
  <si>
    <t>Jamahl Ryder is First Nations artist that represents Perth's Hip Hop scene. From the age of 15 Jamahl started writing his own raps as a way of speaking his mind, laying his thoughts and feelings down.</t>
  </si>
  <si>
    <t>Nancy Bates is considered one of the best singer / songwriters in Australia today by national treasure Archie Roach.</t>
  </si>
  <si>
    <t>Multi-talented emerging singer-songwriter Nathan May descends from the Arabana, Yawuru and Marridjabin clans and writes in memory of his friends and family and as a reminder that there's always hope.</t>
  </si>
  <si>
    <t xml:space="preserve">From SA to Far Nth Qld brings Yirgjhilya, a talented singer who finds her inspiration, confidence and strength with her community and family. </t>
  </si>
  <si>
    <t>This is the story of how the animals of Zambia's Luangwa Valley all strive to achieve one goal - to pass on their genes to the next generation.</t>
  </si>
  <si>
    <t>Pest Control</t>
  </si>
  <si>
    <t xml:space="preserve">When vampires kidnap an Aboriginal man, renegade vampire hunters Tyson and Shanika fight back.  </t>
  </si>
  <si>
    <t>Food, the most immediate need for any animal, is the fuel that gives an animal strength to fight, or to flee. Every animal in the Luangwa valley has a strategy, an edge to help them survive.</t>
  </si>
  <si>
    <t>Animal Allure</t>
  </si>
  <si>
    <t>Animal Appetites</t>
  </si>
  <si>
    <t>The Twisted Rainbow</t>
  </si>
  <si>
    <t>The Scary Swine</t>
  </si>
  <si>
    <t>The Making Of Marrga</t>
  </si>
  <si>
    <t xml:space="preserve">First Sounds Series </t>
  </si>
  <si>
    <t>The Last Kinection</t>
  </si>
  <si>
    <t>The Boy Pharoah</t>
  </si>
  <si>
    <t>The Squirrel Man</t>
  </si>
  <si>
    <t>The Festival</t>
  </si>
  <si>
    <t>First Sounds Series</t>
  </si>
  <si>
    <t>The Floating Casino</t>
  </si>
  <si>
    <t>The Marsh</t>
  </si>
  <si>
    <t xml:space="preserve">First Sounds </t>
  </si>
  <si>
    <t>The Treasures Of Viola</t>
  </si>
  <si>
    <t>First Sounds</t>
  </si>
  <si>
    <t xml:space="preserve">Wild Survivors </t>
  </si>
  <si>
    <t xml:space="preserve">Firebite </t>
  </si>
  <si>
    <t>The Land Of The Chameleons</t>
  </si>
  <si>
    <t>Wild Survivors</t>
  </si>
  <si>
    <t>The Token Of The Manitou</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</si>
</sst>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4999699890613556"/>
        <bgColor indexed="64"/>
      </patternFill>
    </fill>
    <fill>
      <patternFill patternType="solid">
        <fgColor theme="9"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6">
    <xf numFmtId="0" fontId="0" fillId="0" borderId="0" xfId="0" applyFont="1" applyAlignment="1">
      <alignment/>
    </xf>
    <xf numFmtId="0" fontId="0" fillId="33" borderId="0" xfId="0" applyFill="1" applyAlignment="1">
      <alignment horizontal="center" vertical="center"/>
    </xf>
    <xf numFmtId="0" fontId="0" fillId="33" borderId="0" xfId="0" applyFill="1" applyAlignment="1">
      <alignment horizontal="left" vertical="center"/>
    </xf>
    <xf numFmtId="0" fontId="0" fillId="33" borderId="0" xfId="0" applyFill="1" applyAlignment="1">
      <alignment horizontal="left" vertical="center" wrapText="1"/>
    </xf>
    <xf numFmtId="0" fontId="0" fillId="33" borderId="10" xfId="0" applyFill="1" applyBorder="1" applyAlignment="1">
      <alignment horizontal="center" vertical="center"/>
    </xf>
    <xf numFmtId="0" fontId="0" fillId="33" borderId="10" xfId="0" applyFill="1" applyBorder="1" applyAlignment="1">
      <alignment horizontal="left" vertical="center"/>
    </xf>
    <xf numFmtId="0" fontId="0" fillId="33" borderId="10" xfId="0" applyFill="1" applyBorder="1" applyAlignment="1">
      <alignment horizontal="left" vertical="center" wrapText="1"/>
    </xf>
    <xf numFmtId="0" fontId="35" fillId="33" borderId="0" xfId="0" applyFont="1" applyFill="1" applyAlignment="1">
      <alignment horizontal="left"/>
    </xf>
    <xf numFmtId="0" fontId="0" fillId="34" borderId="10" xfId="0" applyFill="1" applyBorder="1" applyAlignment="1">
      <alignment horizontal="center" vertical="center" wrapText="1"/>
    </xf>
    <xf numFmtId="0" fontId="22" fillId="34" borderId="10" xfId="0" applyFont="1" applyFill="1" applyBorder="1" applyAlignment="1">
      <alignment horizontal="center" vertical="center"/>
    </xf>
    <xf numFmtId="0" fontId="22" fillId="34" borderId="10" xfId="0" applyFont="1" applyFill="1" applyBorder="1" applyAlignment="1">
      <alignment horizontal="center" vertical="center" wrapText="1"/>
    </xf>
    <xf numFmtId="0" fontId="22" fillId="35" borderId="10" xfId="0" applyFont="1" applyFill="1" applyBorder="1" applyAlignment="1">
      <alignment horizontal="center" vertical="center" wrapText="1"/>
    </xf>
    <xf numFmtId="0" fontId="0" fillId="33" borderId="0" xfId="0" applyFill="1" applyAlignment="1">
      <alignment vertical="center"/>
    </xf>
    <xf numFmtId="0" fontId="0" fillId="13" borderId="10" xfId="0" applyFill="1" applyBorder="1" applyAlignment="1">
      <alignment horizontal="left" vertical="center" wrapText="1"/>
    </xf>
    <xf numFmtId="0" fontId="0" fillId="13" borderId="10" xfId="0" applyFill="1" applyBorder="1" applyAlignment="1">
      <alignment horizontal="center" vertical="center"/>
    </xf>
    <xf numFmtId="0" fontId="0" fillId="13" borderId="10" xfId="0"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4</xdr:col>
      <xdr:colOff>1019175</xdr:colOff>
      <xdr:row>1</xdr:row>
      <xdr:rowOff>0</xdr:rowOff>
    </xdr:to>
    <xdr:pic>
      <xdr:nvPicPr>
        <xdr:cNvPr id="1" name="Picture 1"/>
        <xdr:cNvPicPr preferRelativeResize="1">
          <a:picLocks noChangeAspect="1"/>
        </xdr:cNvPicPr>
      </xdr:nvPicPr>
      <xdr:blipFill>
        <a:blip r:embed="rId1"/>
        <a:stretch>
          <a:fillRect/>
        </a:stretch>
      </xdr:blipFill>
      <xdr:spPr>
        <a:xfrm>
          <a:off x="19050" y="0"/>
          <a:ext cx="8991600" cy="2171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285"/>
  <sheetViews>
    <sheetView tabSelected="1" zoomScale="80" zoomScaleNormal="80" zoomScalePageLayoutView="0" workbookViewId="0" topLeftCell="A1">
      <pane ySplit="2" topLeftCell="A3" activePane="bottomLeft" state="frozen"/>
      <selection pane="topLeft" activeCell="A1" sqref="A1"/>
      <selection pane="bottomLeft" activeCell="C4" sqref="C4"/>
    </sheetView>
  </sheetViews>
  <sheetFormatPr defaultColWidth="9.140625" defaultRowHeight="15"/>
  <cols>
    <col min="1" max="1" width="11.00390625" style="1" customWidth="1"/>
    <col min="2" max="2" width="10.421875" style="1" customWidth="1"/>
    <col min="3" max="3" width="40.8515625" style="2" customWidth="1"/>
    <col min="4" max="4" width="57.57421875" style="2" customWidth="1"/>
    <col min="5" max="5" width="17.140625" style="1" customWidth="1"/>
    <col min="6" max="6" width="14.00390625" style="1" customWidth="1"/>
    <col min="7" max="7" width="16.8515625" style="1" customWidth="1"/>
    <col min="8" max="8" width="8.7109375" style="1" customWidth="1"/>
    <col min="9" max="9" width="18.7109375" style="12" customWidth="1"/>
    <col min="10" max="10" width="43.57421875" style="3" customWidth="1"/>
    <col min="11" max="11" width="17.57421875" style="1" customWidth="1"/>
    <col min="12" max="12" width="17.140625" style="1" customWidth="1"/>
    <col min="13" max="13" width="17.57421875" style="1" customWidth="1"/>
    <col min="14" max="16384" width="8.7109375" style="1" customWidth="1"/>
  </cols>
  <sheetData>
    <row r="1" spans="1:9" ht="171" customHeight="1">
      <c r="A1" s="7" t="s">
        <v>499</v>
      </c>
      <c r="I1"/>
    </row>
    <row r="2" spans="1:13" ht="14.25">
      <c r="A2" s="9" t="s">
        <v>0</v>
      </c>
      <c r="B2" s="9" t="s">
        <v>1</v>
      </c>
      <c r="C2" s="9" t="s">
        <v>2</v>
      </c>
      <c r="D2" s="9" t="s">
        <v>6</v>
      </c>
      <c r="E2" s="9" t="s">
        <v>7</v>
      </c>
      <c r="F2" s="9" t="s">
        <v>3</v>
      </c>
      <c r="G2" s="9" t="s">
        <v>4</v>
      </c>
      <c r="H2" s="9" t="s">
        <v>8</v>
      </c>
      <c r="I2" s="9"/>
      <c r="J2" s="10" t="s">
        <v>5</v>
      </c>
      <c r="K2" s="9" t="s">
        <v>9</v>
      </c>
      <c r="L2" s="9" t="s">
        <v>10</v>
      </c>
      <c r="M2" s="9" t="s">
        <v>11</v>
      </c>
    </row>
    <row r="3" spans="1:13" ht="57.75">
      <c r="A3" s="4" t="str">
        <f aca="true" t="shared" si="0" ref="A3:A35">"2023-07-02"</f>
        <v>2023-07-02</v>
      </c>
      <c r="B3" s="4" t="str">
        <f>"0500"</f>
        <v>0500</v>
      </c>
      <c r="C3" s="5" t="s">
        <v>12</v>
      </c>
      <c r="D3" s="5" t="s">
        <v>15</v>
      </c>
      <c r="E3" s="4">
        <v>3</v>
      </c>
      <c r="F3" s="4" t="s">
        <v>13</v>
      </c>
      <c r="G3" s="4"/>
      <c r="H3" s="4" t="s">
        <v>16</v>
      </c>
      <c r="I3" s="10"/>
      <c r="J3" s="6" t="s">
        <v>14</v>
      </c>
      <c r="K3" s="4">
        <v>2021</v>
      </c>
      <c r="L3" s="4" t="s">
        <v>17</v>
      </c>
      <c r="M3" s="4"/>
    </row>
    <row r="4" spans="1:13" ht="57.75">
      <c r="A4" s="4" t="str">
        <f t="shared" si="0"/>
        <v>2023-07-02</v>
      </c>
      <c r="B4" s="4" t="str">
        <f>"0530"</f>
        <v>0530</v>
      </c>
      <c r="C4" s="5" t="s">
        <v>12</v>
      </c>
      <c r="D4" s="5" t="s">
        <v>18</v>
      </c>
      <c r="E4" s="4">
        <v>4</v>
      </c>
      <c r="F4" s="4" t="s">
        <v>13</v>
      </c>
      <c r="G4" s="4"/>
      <c r="H4" s="4" t="s">
        <v>16</v>
      </c>
      <c r="I4" s="10"/>
      <c r="J4" s="6" t="s">
        <v>14</v>
      </c>
      <c r="K4" s="4">
        <v>2021</v>
      </c>
      <c r="L4" s="4" t="s">
        <v>17</v>
      </c>
      <c r="M4" s="4"/>
    </row>
    <row r="5" spans="1:13" ht="28.5">
      <c r="A5" s="4" t="str">
        <f t="shared" si="0"/>
        <v>2023-07-02</v>
      </c>
      <c r="B5" s="4" t="str">
        <f>"0600"</f>
        <v>0600</v>
      </c>
      <c r="C5" s="5" t="s">
        <v>19</v>
      </c>
      <c r="D5" s="5" t="s">
        <v>21</v>
      </c>
      <c r="E5" s="4">
        <v>2</v>
      </c>
      <c r="F5" s="4" t="s">
        <v>13</v>
      </c>
      <c r="G5" s="4"/>
      <c r="H5" s="4" t="s">
        <v>16</v>
      </c>
      <c r="I5" s="10"/>
      <c r="J5" s="6" t="s">
        <v>20</v>
      </c>
      <c r="K5" s="4">
        <v>2019</v>
      </c>
      <c r="L5" s="4" t="s">
        <v>17</v>
      </c>
      <c r="M5" s="4"/>
    </row>
    <row r="6" spans="1:13" ht="28.5">
      <c r="A6" s="4" t="str">
        <f t="shared" si="0"/>
        <v>2023-07-02</v>
      </c>
      <c r="B6" s="4" t="str">
        <f>"0625"</f>
        <v>0625</v>
      </c>
      <c r="C6" s="5" t="s">
        <v>19</v>
      </c>
      <c r="D6" s="5" t="s">
        <v>23</v>
      </c>
      <c r="E6" s="4">
        <v>3</v>
      </c>
      <c r="F6" s="4" t="s">
        <v>13</v>
      </c>
      <c r="G6" s="4"/>
      <c r="H6" s="4" t="s">
        <v>16</v>
      </c>
      <c r="I6" s="10"/>
      <c r="J6" s="6" t="s">
        <v>20</v>
      </c>
      <c r="K6" s="4">
        <v>2019</v>
      </c>
      <c r="L6" s="4" t="s">
        <v>17</v>
      </c>
      <c r="M6" s="4"/>
    </row>
    <row r="7" spans="1:13" ht="43.5">
      <c r="A7" s="4" t="str">
        <f t="shared" si="0"/>
        <v>2023-07-02</v>
      </c>
      <c r="B7" s="4" t="str">
        <f>"0650"</f>
        <v>0650</v>
      </c>
      <c r="C7" s="5" t="s">
        <v>24</v>
      </c>
      <c r="D7" s="5" t="s">
        <v>26</v>
      </c>
      <c r="E7" s="4">
        <v>2</v>
      </c>
      <c r="F7" s="4" t="s">
        <v>13</v>
      </c>
      <c r="G7" s="4"/>
      <c r="H7" s="4" t="s">
        <v>16</v>
      </c>
      <c r="I7" s="10"/>
      <c r="J7" s="6" t="s">
        <v>25</v>
      </c>
      <c r="K7" s="4">
        <v>2018</v>
      </c>
      <c r="L7" s="4" t="s">
        <v>27</v>
      </c>
      <c r="M7" s="4"/>
    </row>
    <row r="8" spans="1:13" ht="72">
      <c r="A8" s="4" t="str">
        <f t="shared" si="0"/>
        <v>2023-07-02</v>
      </c>
      <c r="B8" s="4" t="str">
        <f>"0715"</f>
        <v>0715</v>
      </c>
      <c r="C8" s="5" t="s">
        <v>28</v>
      </c>
      <c r="D8" s="5" t="s">
        <v>30</v>
      </c>
      <c r="E8" s="4">
        <v>2</v>
      </c>
      <c r="F8" s="4" t="s">
        <v>13</v>
      </c>
      <c r="G8" s="4"/>
      <c r="H8" s="4" t="s">
        <v>16</v>
      </c>
      <c r="I8" s="10"/>
      <c r="J8" s="6" t="s">
        <v>29</v>
      </c>
      <c r="K8" s="4">
        <v>2018</v>
      </c>
      <c r="L8" s="4" t="s">
        <v>17</v>
      </c>
      <c r="M8" s="4"/>
    </row>
    <row r="9" spans="1:13" ht="43.5">
      <c r="A9" s="4" t="str">
        <f t="shared" si="0"/>
        <v>2023-07-02</v>
      </c>
      <c r="B9" s="4" t="str">
        <f>"0730"</f>
        <v>0730</v>
      </c>
      <c r="C9" s="5" t="s">
        <v>31</v>
      </c>
      <c r="D9" s="5" t="s">
        <v>33</v>
      </c>
      <c r="E9" s="4">
        <v>2</v>
      </c>
      <c r="F9" s="4" t="s">
        <v>13</v>
      </c>
      <c r="G9" s="4"/>
      <c r="H9" s="4" t="s">
        <v>16</v>
      </c>
      <c r="I9" s="10"/>
      <c r="J9" s="6" t="s">
        <v>32</v>
      </c>
      <c r="K9" s="4">
        <v>2009</v>
      </c>
      <c r="L9" s="4" t="s">
        <v>34</v>
      </c>
      <c r="M9" s="4"/>
    </row>
    <row r="10" spans="1:13" ht="28.5">
      <c r="A10" s="4" t="str">
        <f t="shared" si="0"/>
        <v>2023-07-02</v>
      </c>
      <c r="B10" s="4" t="str">
        <f>"0755"</f>
        <v>0755</v>
      </c>
      <c r="C10" s="5" t="s">
        <v>35</v>
      </c>
      <c r="D10" s="5" t="s">
        <v>37</v>
      </c>
      <c r="E10" s="4">
        <v>2</v>
      </c>
      <c r="F10" s="4" t="s">
        <v>13</v>
      </c>
      <c r="G10" s="4"/>
      <c r="H10" s="4" t="s">
        <v>16</v>
      </c>
      <c r="I10" s="10"/>
      <c r="J10" s="6" t="s">
        <v>36</v>
      </c>
      <c r="K10" s="4">
        <v>0</v>
      </c>
      <c r="L10" s="4" t="s">
        <v>38</v>
      </c>
      <c r="M10" s="4"/>
    </row>
    <row r="11" spans="1:13" ht="57.75">
      <c r="A11" s="4" t="str">
        <f t="shared" si="0"/>
        <v>2023-07-02</v>
      </c>
      <c r="B11" s="4" t="str">
        <f>"0805"</f>
        <v>0805</v>
      </c>
      <c r="C11" s="5" t="s">
        <v>39</v>
      </c>
      <c r="D11" s="5" t="s">
        <v>41</v>
      </c>
      <c r="E11" s="4">
        <v>24</v>
      </c>
      <c r="F11" s="4" t="s">
        <v>13</v>
      </c>
      <c r="G11" s="4"/>
      <c r="H11" s="4" t="s">
        <v>16</v>
      </c>
      <c r="I11" s="10"/>
      <c r="J11" s="6" t="s">
        <v>40</v>
      </c>
      <c r="K11" s="4">
        <v>2020</v>
      </c>
      <c r="L11" s="4" t="s">
        <v>27</v>
      </c>
      <c r="M11" s="4"/>
    </row>
    <row r="12" spans="1:13" ht="43.5">
      <c r="A12" s="4" t="str">
        <f t="shared" si="0"/>
        <v>2023-07-02</v>
      </c>
      <c r="B12" s="4" t="str">
        <f>"0815"</f>
        <v>0815</v>
      </c>
      <c r="C12" s="5" t="s">
        <v>42</v>
      </c>
      <c r="D12" s="5" t="s">
        <v>44</v>
      </c>
      <c r="E12" s="4">
        <v>2</v>
      </c>
      <c r="F12" s="4" t="s">
        <v>13</v>
      </c>
      <c r="G12" s="4"/>
      <c r="H12" s="4" t="s">
        <v>16</v>
      </c>
      <c r="I12" s="10"/>
      <c r="J12" s="6" t="s">
        <v>43</v>
      </c>
      <c r="K12" s="4">
        <v>2020</v>
      </c>
      <c r="L12" s="4" t="s">
        <v>45</v>
      </c>
      <c r="M12" s="4"/>
    </row>
    <row r="13" spans="1:13" ht="57.75">
      <c r="A13" s="4" t="str">
        <f t="shared" si="0"/>
        <v>2023-07-02</v>
      </c>
      <c r="B13" s="4" t="str">
        <f>"0820"</f>
        <v>0820</v>
      </c>
      <c r="C13" s="5" t="s">
        <v>46</v>
      </c>
      <c r="D13" s="5" t="s">
        <v>531</v>
      </c>
      <c r="E13" s="4">
        <v>5</v>
      </c>
      <c r="F13" s="4" t="s">
        <v>47</v>
      </c>
      <c r="G13" s="4"/>
      <c r="H13" s="4" t="s">
        <v>16</v>
      </c>
      <c r="I13" s="10"/>
      <c r="J13" s="6" t="s">
        <v>48</v>
      </c>
      <c r="K13" s="4">
        <v>1987</v>
      </c>
      <c r="L13" s="4" t="s">
        <v>49</v>
      </c>
      <c r="M13" s="4" t="s">
        <v>22</v>
      </c>
    </row>
    <row r="14" spans="1:13" ht="57.75">
      <c r="A14" s="4" t="str">
        <f t="shared" si="0"/>
        <v>2023-07-02</v>
      </c>
      <c r="B14" s="4" t="str">
        <f>"0845"</f>
        <v>0845</v>
      </c>
      <c r="C14" s="5" t="s">
        <v>50</v>
      </c>
      <c r="D14" s="5" t="s">
        <v>53</v>
      </c>
      <c r="E14" s="4">
        <v>4</v>
      </c>
      <c r="F14" s="4" t="s">
        <v>47</v>
      </c>
      <c r="G14" s="4" t="s">
        <v>51</v>
      </c>
      <c r="H14" s="4" t="s">
        <v>16</v>
      </c>
      <c r="I14" s="10"/>
      <c r="J14" s="6" t="s">
        <v>52</v>
      </c>
      <c r="K14" s="4">
        <v>2015</v>
      </c>
      <c r="L14" s="4" t="s">
        <v>17</v>
      </c>
      <c r="M14" s="4"/>
    </row>
    <row r="15" spans="1:13" ht="43.5">
      <c r="A15" s="4" t="str">
        <f t="shared" si="0"/>
        <v>2023-07-02</v>
      </c>
      <c r="B15" s="4" t="str">
        <f>"0910"</f>
        <v>0910</v>
      </c>
      <c r="C15" s="5" t="s">
        <v>54</v>
      </c>
      <c r="D15" s="5" t="s">
        <v>56</v>
      </c>
      <c r="E15" s="4">
        <v>1</v>
      </c>
      <c r="F15" s="4" t="s">
        <v>13</v>
      </c>
      <c r="G15" s="4"/>
      <c r="H15" s="4" t="s">
        <v>16</v>
      </c>
      <c r="I15" s="10"/>
      <c r="J15" s="6" t="s">
        <v>55</v>
      </c>
      <c r="K15" s="4">
        <v>2019</v>
      </c>
      <c r="L15" s="4" t="s">
        <v>27</v>
      </c>
      <c r="M15" s="4"/>
    </row>
    <row r="16" spans="1:13" ht="72">
      <c r="A16" s="4" t="str">
        <f t="shared" si="0"/>
        <v>2023-07-02</v>
      </c>
      <c r="B16" s="4" t="str">
        <f>"0935"</f>
        <v>0935</v>
      </c>
      <c r="C16" s="5" t="s">
        <v>54</v>
      </c>
      <c r="D16" s="5" t="s">
        <v>58</v>
      </c>
      <c r="E16" s="4">
        <v>2</v>
      </c>
      <c r="F16" s="4" t="s">
        <v>13</v>
      </c>
      <c r="G16" s="4"/>
      <c r="H16" s="4" t="s">
        <v>16</v>
      </c>
      <c r="I16" s="10"/>
      <c r="J16" s="6" t="s">
        <v>57</v>
      </c>
      <c r="K16" s="4">
        <v>2019</v>
      </c>
      <c r="L16" s="4" t="s">
        <v>27</v>
      </c>
      <c r="M16" s="4"/>
    </row>
    <row r="17" spans="1:13" ht="28.5">
      <c r="A17" s="14" t="str">
        <f t="shared" si="0"/>
        <v>2023-07-02</v>
      </c>
      <c r="B17" s="14" t="str">
        <f>"1000"</f>
        <v>1000</v>
      </c>
      <c r="C17" s="15" t="s">
        <v>59</v>
      </c>
      <c r="D17" s="15"/>
      <c r="E17" s="14">
        <v>1</v>
      </c>
      <c r="F17" s="14" t="s">
        <v>60</v>
      </c>
      <c r="G17" s="14"/>
      <c r="H17" s="14" t="s">
        <v>16</v>
      </c>
      <c r="I17" s="11" t="s">
        <v>500</v>
      </c>
      <c r="J17" s="13" t="s">
        <v>61</v>
      </c>
      <c r="K17" s="14">
        <v>2022</v>
      </c>
      <c r="L17" s="14" t="s">
        <v>17</v>
      </c>
      <c r="M17" s="14"/>
    </row>
    <row r="18" spans="1:13" ht="43.5">
      <c r="A18" s="14" t="str">
        <f t="shared" si="0"/>
        <v>2023-07-02</v>
      </c>
      <c r="B18" s="14" t="str">
        <f>"1115"</f>
        <v>1115</v>
      </c>
      <c r="C18" s="15" t="s">
        <v>62</v>
      </c>
      <c r="D18" s="15" t="s">
        <v>64</v>
      </c>
      <c r="E18" s="14">
        <v>14</v>
      </c>
      <c r="F18" s="14" t="s">
        <v>60</v>
      </c>
      <c r="G18" s="14"/>
      <c r="H18" s="14" t="s">
        <v>16</v>
      </c>
      <c r="I18" s="11" t="s">
        <v>500</v>
      </c>
      <c r="J18" s="13" t="s">
        <v>63</v>
      </c>
      <c r="K18" s="14">
        <v>2022</v>
      </c>
      <c r="L18" s="14" t="s">
        <v>17</v>
      </c>
      <c r="M18" s="14"/>
    </row>
    <row r="19" spans="1:13" ht="72">
      <c r="A19" s="14" t="str">
        <f t="shared" si="0"/>
        <v>2023-07-02</v>
      </c>
      <c r="B19" s="14" t="str">
        <f>"1245"</f>
        <v>1245</v>
      </c>
      <c r="C19" s="15" t="s">
        <v>65</v>
      </c>
      <c r="D19" s="15"/>
      <c r="E19" s="14">
        <v>17</v>
      </c>
      <c r="F19" s="14" t="s">
        <v>60</v>
      </c>
      <c r="G19" s="14"/>
      <c r="H19" s="14" t="s">
        <v>16</v>
      </c>
      <c r="I19" s="11" t="s">
        <v>500</v>
      </c>
      <c r="J19" s="13" t="s">
        <v>66</v>
      </c>
      <c r="K19" s="14">
        <v>2023</v>
      </c>
      <c r="L19" s="14" t="s">
        <v>17</v>
      </c>
      <c r="M19" s="14"/>
    </row>
    <row r="20" spans="1:13" ht="28.5">
      <c r="A20" s="14" t="str">
        <f t="shared" si="0"/>
        <v>2023-07-02</v>
      </c>
      <c r="B20" s="14" t="str">
        <f>"1315"</f>
        <v>1315</v>
      </c>
      <c r="C20" s="15" t="s">
        <v>67</v>
      </c>
      <c r="D20" s="15" t="s">
        <v>69</v>
      </c>
      <c r="E20" s="14">
        <v>1</v>
      </c>
      <c r="F20" s="14" t="s">
        <v>60</v>
      </c>
      <c r="G20" s="14"/>
      <c r="H20" s="14" t="s">
        <v>16</v>
      </c>
      <c r="I20" s="11" t="s">
        <v>501</v>
      </c>
      <c r="J20" s="13" t="s">
        <v>68</v>
      </c>
      <c r="K20" s="14">
        <v>2022</v>
      </c>
      <c r="L20" s="14" t="s">
        <v>17</v>
      </c>
      <c r="M20" s="14"/>
    </row>
    <row r="21" spans="1:13" ht="28.5">
      <c r="A21" s="14" t="str">
        <f t="shared" si="0"/>
        <v>2023-07-02</v>
      </c>
      <c r="B21" s="14" t="str">
        <f>"1445"</f>
        <v>1445</v>
      </c>
      <c r="C21" s="15" t="s">
        <v>70</v>
      </c>
      <c r="D21" s="15"/>
      <c r="E21" s="14">
        <v>11</v>
      </c>
      <c r="F21" s="14" t="s">
        <v>60</v>
      </c>
      <c r="G21" s="14"/>
      <c r="H21" s="14" t="s">
        <v>16</v>
      </c>
      <c r="I21" s="11" t="s">
        <v>502</v>
      </c>
      <c r="J21" s="13" t="s">
        <v>71</v>
      </c>
      <c r="K21" s="14">
        <v>2022</v>
      </c>
      <c r="L21" s="14" t="s">
        <v>17</v>
      </c>
      <c r="M21" s="14"/>
    </row>
    <row r="22" spans="1:13" ht="28.5">
      <c r="A22" s="14" t="str">
        <f t="shared" si="0"/>
        <v>2023-07-02</v>
      </c>
      <c r="B22" s="14" t="str">
        <f>"1510"</f>
        <v>1510</v>
      </c>
      <c r="C22" s="15" t="s">
        <v>72</v>
      </c>
      <c r="D22" s="15"/>
      <c r="E22" s="14">
        <v>15</v>
      </c>
      <c r="F22" s="14" t="s">
        <v>60</v>
      </c>
      <c r="G22" s="14"/>
      <c r="H22" s="14" t="s">
        <v>16</v>
      </c>
      <c r="I22" s="11" t="s">
        <v>503</v>
      </c>
      <c r="J22" s="13" t="s">
        <v>73</v>
      </c>
      <c r="K22" s="14">
        <v>2022</v>
      </c>
      <c r="L22" s="14" t="s">
        <v>17</v>
      </c>
      <c r="M22" s="14"/>
    </row>
    <row r="23" spans="1:13" ht="28.5">
      <c r="A23" s="14" t="str">
        <f t="shared" si="0"/>
        <v>2023-07-02</v>
      </c>
      <c r="B23" s="14" t="str">
        <f>"1615"</f>
        <v>1615</v>
      </c>
      <c r="C23" s="15" t="s">
        <v>74</v>
      </c>
      <c r="D23" s="15"/>
      <c r="E23" s="14">
        <v>15</v>
      </c>
      <c r="F23" s="14" t="s">
        <v>60</v>
      </c>
      <c r="G23" s="14"/>
      <c r="H23" s="14" t="s">
        <v>16</v>
      </c>
      <c r="I23" s="11" t="s">
        <v>503</v>
      </c>
      <c r="J23" s="13" t="s">
        <v>75</v>
      </c>
      <c r="K23" s="14">
        <v>2022</v>
      </c>
      <c r="L23" s="14" t="s">
        <v>17</v>
      </c>
      <c r="M23" s="14"/>
    </row>
    <row r="24" spans="1:13" ht="57.75">
      <c r="A24" s="4" t="str">
        <f t="shared" si="0"/>
        <v>2023-07-02</v>
      </c>
      <c r="B24" s="4" t="str">
        <f>"1735"</f>
        <v>1735</v>
      </c>
      <c r="C24" s="5" t="s">
        <v>76</v>
      </c>
      <c r="D24" s="5" t="s">
        <v>78</v>
      </c>
      <c r="E24" s="4">
        <v>0</v>
      </c>
      <c r="F24" s="4" t="s">
        <v>13</v>
      </c>
      <c r="G24" s="4"/>
      <c r="H24" s="4" t="s">
        <v>16</v>
      </c>
      <c r="I24" s="10"/>
      <c r="J24" s="6" t="s">
        <v>77</v>
      </c>
      <c r="K24" s="4">
        <v>2021</v>
      </c>
      <c r="L24" s="4" t="s">
        <v>17</v>
      </c>
      <c r="M24" s="4"/>
    </row>
    <row r="25" spans="1:13" ht="72">
      <c r="A25" s="4" t="str">
        <f t="shared" si="0"/>
        <v>2023-07-02</v>
      </c>
      <c r="B25" s="4" t="str">
        <f>"1750"</f>
        <v>1750</v>
      </c>
      <c r="C25" s="5" t="s">
        <v>79</v>
      </c>
      <c r="D25" s="5" t="s">
        <v>82</v>
      </c>
      <c r="E25" s="4">
        <v>3</v>
      </c>
      <c r="F25" s="4" t="s">
        <v>60</v>
      </c>
      <c r="G25" s="4" t="s">
        <v>80</v>
      </c>
      <c r="H25" s="4" t="s">
        <v>16</v>
      </c>
      <c r="I25" s="10"/>
      <c r="J25" s="6" t="s">
        <v>81</v>
      </c>
      <c r="K25" s="4">
        <v>2020</v>
      </c>
      <c r="L25" s="4" t="s">
        <v>17</v>
      </c>
      <c r="M25" s="4"/>
    </row>
    <row r="26" spans="1:13" ht="43.5">
      <c r="A26" s="4" t="str">
        <f t="shared" si="0"/>
        <v>2023-07-02</v>
      </c>
      <c r="B26" s="4" t="str">
        <f>"1820"</f>
        <v>1820</v>
      </c>
      <c r="C26" s="5" t="s">
        <v>83</v>
      </c>
      <c r="D26" s="5"/>
      <c r="E26" s="4">
        <v>124</v>
      </c>
      <c r="F26" s="4" t="s">
        <v>60</v>
      </c>
      <c r="G26" s="4"/>
      <c r="H26" s="4" t="s">
        <v>16</v>
      </c>
      <c r="I26" s="10"/>
      <c r="J26" s="6" t="s">
        <v>84</v>
      </c>
      <c r="K26" s="4">
        <v>2023</v>
      </c>
      <c r="L26" s="4" t="s">
        <v>17</v>
      </c>
      <c r="M26" s="4"/>
    </row>
    <row r="27" spans="1:13" ht="72">
      <c r="A27" s="14" t="str">
        <f t="shared" si="0"/>
        <v>2023-07-02</v>
      </c>
      <c r="B27" s="14" t="str">
        <f>"1830"</f>
        <v>1830</v>
      </c>
      <c r="C27" s="15" t="s">
        <v>85</v>
      </c>
      <c r="D27" s="15" t="s">
        <v>88</v>
      </c>
      <c r="E27" s="14">
        <v>1</v>
      </c>
      <c r="F27" s="14" t="s">
        <v>47</v>
      </c>
      <c r="G27" s="14" t="s">
        <v>86</v>
      </c>
      <c r="H27" s="14" t="s">
        <v>16</v>
      </c>
      <c r="I27" s="11" t="s">
        <v>504</v>
      </c>
      <c r="J27" s="13" t="s">
        <v>87</v>
      </c>
      <c r="K27" s="14">
        <v>2017</v>
      </c>
      <c r="L27" s="14" t="s">
        <v>45</v>
      </c>
      <c r="M27" s="14" t="s">
        <v>22</v>
      </c>
    </row>
    <row r="28" spans="1:13" ht="57.75">
      <c r="A28" s="14" t="str">
        <f t="shared" si="0"/>
        <v>2023-07-02</v>
      </c>
      <c r="B28" s="14" t="str">
        <f>"1930"</f>
        <v>1930</v>
      </c>
      <c r="C28" s="15" t="s">
        <v>89</v>
      </c>
      <c r="D28" s="15" t="s">
        <v>91</v>
      </c>
      <c r="E28" s="14">
        <v>5</v>
      </c>
      <c r="F28" s="14" t="s">
        <v>47</v>
      </c>
      <c r="G28" s="14"/>
      <c r="H28" s="14" t="s">
        <v>16</v>
      </c>
      <c r="I28" s="11" t="s">
        <v>505</v>
      </c>
      <c r="J28" s="13" t="s">
        <v>90</v>
      </c>
      <c r="K28" s="14">
        <v>2018</v>
      </c>
      <c r="L28" s="14" t="s">
        <v>17</v>
      </c>
      <c r="M28" s="14" t="s">
        <v>22</v>
      </c>
    </row>
    <row r="29" spans="1:13" ht="72">
      <c r="A29" s="14" t="str">
        <f t="shared" si="0"/>
        <v>2023-07-02</v>
      </c>
      <c r="B29" s="14" t="str">
        <f>"2030"</f>
        <v>2030</v>
      </c>
      <c r="C29" s="15" t="s">
        <v>92</v>
      </c>
      <c r="D29" s="15"/>
      <c r="E29" s="14">
        <v>0</v>
      </c>
      <c r="F29" s="14" t="s">
        <v>47</v>
      </c>
      <c r="G29" s="14" t="s">
        <v>93</v>
      </c>
      <c r="H29" s="14" t="s">
        <v>16</v>
      </c>
      <c r="I29" s="11" t="s">
        <v>506</v>
      </c>
      <c r="J29" s="13" t="s">
        <v>94</v>
      </c>
      <c r="K29" s="14">
        <v>2016</v>
      </c>
      <c r="L29" s="14" t="s">
        <v>17</v>
      </c>
      <c r="M29" s="14"/>
    </row>
    <row r="30" spans="1:13" ht="57.75">
      <c r="A30" s="14" t="str">
        <f t="shared" si="0"/>
        <v>2023-07-02</v>
      </c>
      <c r="B30" s="14" t="str">
        <f>"2215"</f>
        <v>2215</v>
      </c>
      <c r="C30" s="15" t="s">
        <v>95</v>
      </c>
      <c r="D30" s="15"/>
      <c r="E30" s="14">
        <v>0</v>
      </c>
      <c r="F30" s="14" t="s">
        <v>96</v>
      </c>
      <c r="G30" s="14" t="s">
        <v>97</v>
      </c>
      <c r="H30" s="14" t="s">
        <v>16</v>
      </c>
      <c r="I30" s="11" t="s">
        <v>518</v>
      </c>
      <c r="J30" s="13" t="s">
        <v>98</v>
      </c>
      <c r="K30" s="14">
        <v>2015</v>
      </c>
      <c r="L30" s="14" t="s">
        <v>17</v>
      </c>
      <c r="M30" s="14"/>
    </row>
    <row r="31" spans="1:13" ht="72">
      <c r="A31" s="4" t="str">
        <f t="shared" si="0"/>
        <v>2023-07-02</v>
      </c>
      <c r="B31" s="4" t="str">
        <f>"2400"</f>
        <v>2400</v>
      </c>
      <c r="C31" s="5" t="s">
        <v>99</v>
      </c>
      <c r="D31" s="5" t="s">
        <v>101</v>
      </c>
      <c r="E31" s="4">
        <v>2</v>
      </c>
      <c r="F31" s="4" t="s">
        <v>47</v>
      </c>
      <c r="G31" s="4"/>
      <c r="H31" s="4" t="s">
        <v>16</v>
      </c>
      <c r="I31" s="10"/>
      <c r="J31" s="6" t="s">
        <v>100</v>
      </c>
      <c r="K31" s="4">
        <v>0</v>
      </c>
      <c r="L31" s="4" t="s">
        <v>17</v>
      </c>
      <c r="M31" s="4"/>
    </row>
    <row r="32" spans="1:13" ht="28.5">
      <c r="A32" s="4" t="str">
        <f t="shared" si="0"/>
        <v>2023-07-02</v>
      </c>
      <c r="B32" s="4" t="str">
        <f>"2500"</f>
        <v>2500</v>
      </c>
      <c r="C32" s="5" t="s">
        <v>102</v>
      </c>
      <c r="D32" s="5" t="s">
        <v>104</v>
      </c>
      <c r="E32" s="4">
        <v>3</v>
      </c>
      <c r="F32" s="4" t="s">
        <v>13</v>
      </c>
      <c r="G32" s="4"/>
      <c r="H32" s="4" t="s">
        <v>16</v>
      </c>
      <c r="I32" s="10"/>
      <c r="J32" s="6" t="s">
        <v>103</v>
      </c>
      <c r="K32" s="4">
        <v>0</v>
      </c>
      <c r="L32" s="4" t="s">
        <v>17</v>
      </c>
      <c r="M32" s="4"/>
    </row>
    <row r="33" spans="1:13" ht="57.75">
      <c r="A33" s="4" t="str">
        <f t="shared" si="0"/>
        <v>2023-07-02</v>
      </c>
      <c r="B33" s="4" t="str">
        <f>"2600"</f>
        <v>2600</v>
      </c>
      <c r="C33" s="5" t="s">
        <v>105</v>
      </c>
      <c r="D33" s="5" t="s">
        <v>82</v>
      </c>
      <c r="E33" s="4">
        <v>3</v>
      </c>
      <c r="F33" s="4" t="s">
        <v>13</v>
      </c>
      <c r="G33" s="4"/>
      <c r="H33" s="4" t="s">
        <v>16</v>
      </c>
      <c r="I33" s="10"/>
      <c r="J33" s="6" t="s">
        <v>106</v>
      </c>
      <c r="K33" s="4">
        <v>0</v>
      </c>
      <c r="L33" s="4" t="s">
        <v>17</v>
      </c>
      <c r="M33" s="4"/>
    </row>
    <row r="34" spans="1:13" ht="43.5">
      <c r="A34" s="4" t="str">
        <f t="shared" si="0"/>
        <v>2023-07-02</v>
      </c>
      <c r="B34" s="4" t="str">
        <f>"2700"</f>
        <v>2700</v>
      </c>
      <c r="C34" s="5" t="s">
        <v>107</v>
      </c>
      <c r="D34" s="5"/>
      <c r="E34" s="4">
        <v>3</v>
      </c>
      <c r="F34" s="4" t="s">
        <v>13</v>
      </c>
      <c r="G34" s="4"/>
      <c r="H34" s="4" t="s">
        <v>16</v>
      </c>
      <c r="I34" s="10"/>
      <c r="J34" s="6" t="s">
        <v>108</v>
      </c>
      <c r="K34" s="4">
        <v>2015</v>
      </c>
      <c r="L34" s="4" t="s">
        <v>17</v>
      </c>
      <c r="M34" s="4"/>
    </row>
    <row r="35" spans="1:13" ht="57.75">
      <c r="A35" s="4" t="str">
        <f t="shared" si="0"/>
        <v>2023-07-02</v>
      </c>
      <c r="B35" s="4" t="str">
        <f>"2800"</f>
        <v>2800</v>
      </c>
      <c r="C35" s="5" t="s">
        <v>109</v>
      </c>
      <c r="D35" s="5"/>
      <c r="E35" s="4">
        <v>1</v>
      </c>
      <c r="F35" s="4" t="s">
        <v>47</v>
      </c>
      <c r="G35" s="4"/>
      <c r="H35" s="4" t="s">
        <v>16</v>
      </c>
      <c r="I35" s="10"/>
      <c r="J35" s="6" t="s">
        <v>110</v>
      </c>
      <c r="K35" s="4">
        <v>2021</v>
      </c>
      <c r="L35" s="4" t="s">
        <v>17</v>
      </c>
      <c r="M35" s="4"/>
    </row>
    <row r="36" spans="1:13" ht="57.75">
      <c r="A36" s="4" t="str">
        <f aca="true" t="shared" si="1" ref="A36:A76">"2023-07-03"</f>
        <v>2023-07-03</v>
      </c>
      <c r="B36" s="4" t="str">
        <f>"0500"</f>
        <v>0500</v>
      </c>
      <c r="C36" s="5" t="s">
        <v>12</v>
      </c>
      <c r="D36" s="5" t="s">
        <v>111</v>
      </c>
      <c r="E36" s="4">
        <v>5</v>
      </c>
      <c r="F36" s="4" t="s">
        <v>13</v>
      </c>
      <c r="G36" s="4"/>
      <c r="H36" s="4" t="s">
        <v>16</v>
      </c>
      <c r="I36" s="10"/>
      <c r="J36" s="6" t="s">
        <v>14</v>
      </c>
      <c r="K36" s="4">
        <v>2021</v>
      </c>
      <c r="L36" s="4" t="s">
        <v>17</v>
      </c>
      <c r="M36" s="4"/>
    </row>
    <row r="37" spans="1:13" ht="57.75">
      <c r="A37" s="4" t="str">
        <f t="shared" si="1"/>
        <v>2023-07-03</v>
      </c>
      <c r="B37" s="4" t="str">
        <f>"0530"</f>
        <v>0530</v>
      </c>
      <c r="C37" s="5" t="s">
        <v>12</v>
      </c>
      <c r="D37" s="5" t="s">
        <v>112</v>
      </c>
      <c r="E37" s="4">
        <v>6</v>
      </c>
      <c r="F37" s="4" t="s">
        <v>13</v>
      </c>
      <c r="G37" s="4"/>
      <c r="H37" s="4" t="s">
        <v>16</v>
      </c>
      <c r="I37" s="10"/>
      <c r="J37" s="6" t="s">
        <v>14</v>
      </c>
      <c r="K37" s="4">
        <v>2021</v>
      </c>
      <c r="L37" s="4" t="s">
        <v>17</v>
      </c>
      <c r="M37" s="4"/>
    </row>
    <row r="38" spans="1:13" ht="28.5">
      <c r="A38" s="4" t="str">
        <f t="shared" si="1"/>
        <v>2023-07-03</v>
      </c>
      <c r="B38" s="4" t="str">
        <f>"0600"</f>
        <v>0600</v>
      </c>
      <c r="C38" s="5" t="s">
        <v>19</v>
      </c>
      <c r="D38" s="5" t="s">
        <v>113</v>
      </c>
      <c r="E38" s="4">
        <v>4</v>
      </c>
      <c r="F38" s="4" t="s">
        <v>47</v>
      </c>
      <c r="G38" s="4"/>
      <c r="H38" s="4" t="s">
        <v>16</v>
      </c>
      <c r="I38" s="10"/>
      <c r="J38" s="6" t="s">
        <v>20</v>
      </c>
      <c r="K38" s="4">
        <v>2019</v>
      </c>
      <c r="L38" s="4" t="s">
        <v>17</v>
      </c>
      <c r="M38" s="4"/>
    </row>
    <row r="39" spans="1:13" ht="28.5">
      <c r="A39" s="4" t="str">
        <f t="shared" si="1"/>
        <v>2023-07-03</v>
      </c>
      <c r="B39" s="4" t="str">
        <f>"0625"</f>
        <v>0625</v>
      </c>
      <c r="C39" s="5" t="s">
        <v>19</v>
      </c>
      <c r="D39" s="5" t="s">
        <v>114</v>
      </c>
      <c r="E39" s="4">
        <v>5</v>
      </c>
      <c r="F39" s="4" t="s">
        <v>13</v>
      </c>
      <c r="G39" s="4"/>
      <c r="H39" s="4" t="s">
        <v>16</v>
      </c>
      <c r="I39" s="10"/>
      <c r="J39" s="6" t="s">
        <v>20</v>
      </c>
      <c r="K39" s="4">
        <v>2019</v>
      </c>
      <c r="L39" s="4" t="s">
        <v>17</v>
      </c>
      <c r="M39" s="4"/>
    </row>
    <row r="40" spans="1:13" ht="57.75">
      <c r="A40" s="4" t="str">
        <f t="shared" si="1"/>
        <v>2023-07-03</v>
      </c>
      <c r="B40" s="4" t="str">
        <f>"0650"</f>
        <v>0650</v>
      </c>
      <c r="C40" s="5" t="s">
        <v>24</v>
      </c>
      <c r="D40" s="5" t="s">
        <v>116</v>
      </c>
      <c r="E40" s="4">
        <v>3</v>
      </c>
      <c r="F40" s="4" t="s">
        <v>13</v>
      </c>
      <c r="G40" s="4"/>
      <c r="H40" s="4" t="s">
        <v>16</v>
      </c>
      <c r="I40" s="10"/>
      <c r="J40" s="6" t="s">
        <v>115</v>
      </c>
      <c r="K40" s="4">
        <v>2018</v>
      </c>
      <c r="L40" s="4" t="s">
        <v>27</v>
      </c>
      <c r="M40" s="4"/>
    </row>
    <row r="41" spans="1:13" ht="72">
      <c r="A41" s="4" t="str">
        <f t="shared" si="1"/>
        <v>2023-07-03</v>
      </c>
      <c r="B41" s="4" t="str">
        <f>"0715"</f>
        <v>0715</v>
      </c>
      <c r="C41" s="5" t="s">
        <v>28</v>
      </c>
      <c r="D41" s="5" t="s">
        <v>532</v>
      </c>
      <c r="E41" s="4">
        <v>3</v>
      </c>
      <c r="F41" s="4" t="s">
        <v>13</v>
      </c>
      <c r="G41" s="4"/>
      <c r="H41" s="4" t="s">
        <v>16</v>
      </c>
      <c r="I41" s="10"/>
      <c r="J41" s="6" t="s">
        <v>117</v>
      </c>
      <c r="K41" s="4">
        <v>2018</v>
      </c>
      <c r="L41" s="4" t="s">
        <v>17</v>
      </c>
      <c r="M41" s="4"/>
    </row>
    <row r="42" spans="1:13" ht="57.75">
      <c r="A42" s="4" t="str">
        <f t="shared" si="1"/>
        <v>2023-07-03</v>
      </c>
      <c r="B42" s="4" t="str">
        <f>"0730"</f>
        <v>0730</v>
      </c>
      <c r="C42" s="5" t="s">
        <v>31</v>
      </c>
      <c r="D42" s="5" t="s">
        <v>119</v>
      </c>
      <c r="E42" s="4">
        <v>3</v>
      </c>
      <c r="F42" s="4" t="s">
        <v>13</v>
      </c>
      <c r="G42" s="4"/>
      <c r="H42" s="4" t="s">
        <v>16</v>
      </c>
      <c r="I42" s="10"/>
      <c r="J42" s="6" t="s">
        <v>118</v>
      </c>
      <c r="K42" s="4">
        <v>2009</v>
      </c>
      <c r="L42" s="4" t="s">
        <v>34</v>
      </c>
      <c r="M42" s="4"/>
    </row>
    <row r="43" spans="1:13" ht="28.5">
      <c r="A43" s="4" t="str">
        <f t="shared" si="1"/>
        <v>2023-07-03</v>
      </c>
      <c r="B43" s="4" t="str">
        <f>"0755"</f>
        <v>0755</v>
      </c>
      <c r="C43" s="5" t="s">
        <v>35</v>
      </c>
      <c r="D43" s="5" t="s">
        <v>121</v>
      </c>
      <c r="E43" s="4">
        <v>3</v>
      </c>
      <c r="F43" s="4" t="s">
        <v>13</v>
      </c>
      <c r="G43" s="4"/>
      <c r="H43" s="4" t="s">
        <v>16</v>
      </c>
      <c r="I43" s="10"/>
      <c r="J43" s="6" t="s">
        <v>120</v>
      </c>
      <c r="K43" s="4">
        <v>0</v>
      </c>
      <c r="L43" s="4" t="s">
        <v>38</v>
      </c>
      <c r="M43" s="4"/>
    </row>
    <row r="44" spans="1:13" ht="72">
      <c r="A44" s="4" t="str">
        <f t="shared" si="1"/>
        <v>2023-07-03</v>
      </c>
      <c r="B44" s="4" t="str">
        <f>"0805"</f>
        <v>0805</v>
      </c>
      <c r="C44" s="5" t="s">
        <v>122</v>
      </c>
      <c r="D44" s="5" t="s">
        <v>124</v>
      </c>
      <c r="E44" s="4">
        <v>25</v>
      </c>
      <c r="F44" s="4" t="s">
        <v>13</v>
      </c>
      <c r="G44" s="4"/>
      <c r="H44" s="4" t="s">
        <v>16</v>
      </c>
      <c r="I44" s="10"/>
      <c r="J44" s="6" t="s">
        <v>123</v>
      </c>
      <c r="K44" s="4">
        <v>2020</v>
      </c>
      <c r="L44" s="4" t="s">
        <v>27</v>
      </c>
      <c r="M44" s="4"/>
    </row>
    <row r="45" spans="1:13" ht="43.5">
      <c r="A45" s="4" t="str">
        <f t="shared" si="1"/>
        <v>2023-07-03</v>
      </c>
      <c r="B45" s="4" t="str">
        <f>"0815"</f>
        <v>0815</v>
      </c>
      <c r="C45" s="5" t="s">
        <v>42</v>
      </c>
      <c r="D45" s="5" t="s">
        <v>126</v>
      </c>
      <c r="E45" s="4">
        <v>3</v>
      </c>
      <c r="F45" s="4" t="s">
        <v>13</v>
      </c>
      <c r="G45" s="4"/>
      <c r="H45" s="4" t="s">
        <v>16</v>
      </c>
      <c r="I45" s="10"/>
      <c r="J45" s="6" t="s">
        <v>125</v>
      </c>
      <c r="K45" s="4">
        <v>2020</v>
      </c>
      <c r="L45" s="4" t="s">
        <v>45</v>
      </c>
      <c r="M45" s="4"/>
    </row>
    <row r="46" spans="1:13" ht="28.5">
      <c r="A46" s="4" t="str">
        <f t="shared" si="1"/>
        <v>2023-07-03</v>
      </c>
      <c r="B46" s="4" t="str">
        <f>"0820"</f>
        <v>0820</v>
      </c>
      <c r="C46" s="5" t="s">
        <v>46</v>
      </c>
      <c r="D46" s="5" t="s">
        <v>128</v>
      </c>
      <c r="E46" s="4">
        <v>6</v>
      </c>
      <c r="F46" s="4" t="s">
        <v>47</v>
      </c>
      <c r="G46" s="4"/>
      <c r="H46" s="4" t="s">
        <v>16</v>
      </c>
      <c r="I46" s="10"/>
      <c r="J46" s="6" t="s">
        <v>127</v>
      </c>
      <c r="K46" s="4">
        <v>1987</v>
      </c>
      <c r="L46" s="4" t="s">
        <v>49</v>
      </c>
      <c r="M46" s="4" t="s">
        <v>22</v>
      </c>
    </row>
    <row r="47" spans="1:13" ht="57.75">
      <c r="A47" s="4" t="str">
        <f t="shared" si="1"/>
        <v>2023-07-03</v>
      </c>
      <c r="B47" s="4" t="str">
        <f>"0845"</f>
        <v>0845</v>
      </c>
      <c r="C47" s="5" t="s">
        <v>50</v>
      </c>
      <c r="D47" s="5" t="s">
        <v>130</v>
      </c>
      <c r="E47" s="4">
        <v>5</v>
      </c>
      <c r="F47" s="4" t="s">
        <v>47</v>
      </c>
      <c r="G47" s="4" t="s">
        <v>51</v>
      </c>
      <c r="H47" s="4" t="s">
        <v>16</v>
      </c>
      <c r="I47" s="10"/>
      <c r="J47" s="6" t="s">
        <v>129</v>
      </c>
      <c r="K47" s="4">
        <v>2015</v>
      </c>
      <c r="L47" s="4" t="s">
        <v>17</v>
      </c>
      <c r="M47" s="4"/>
    </row>
    <row r="48" spans="1:13" ht="57.75">
      <c r="A48" s="4" t="str">
        <f t="shared" si="1"/>
        <v>2023-07-03</v>
      </c>
      <c r="B48" s="4" t="str">
        <f>"0910"</f>
        <v>0910</v>
      </c>
      <c r="C48" s="5" t="s">
        <v>54</v>
      </c>
      <c r="D48" s="5" t="s">
        <v>132</v>
      </c>
      <c r="E48" s="4">
        <v>3</v>
      </c>
      <c r="F48" s="4" t="s">
        <v>13</v>
      </c>
      <c r="G48" s="4"/>
      <c r="H48" s="4" t="s">
        <v>16</v>
      </c>
      <c r="I48" s="10"/>
      <c r="J48" s="6" t="s">
        <v>131</v>
      </c>
      <c r="K48" s="4">
        <v>2019</v>
      </c>
      <c r="L48" s="4" t="s">
        <v>27</v>
      </c>
      <c r="M48" s="4"/>
    </row>
    <row r="49" spans="1:13" ht="72">
      <c r="A49" s="4" t="str">
        <f t="shared" si="1"/>
        <v>2023-07-03</v>
      </c>
      <c r="B49" s="4" t="str">
        <f>"0935"</f>
        <v>0935</v>
      </c>
      <c r="C49" s="5" t="s">
        <v>54</v>
      </c>
      <c r="D49" s="5" t="s">
        <v>134</v>
      </c>
      <c r="E49" s="4">
        <v>4</v>
      </c>
      <c r="F49" s="4" t="s">
        <v>13</v>
      </c>
      <c r="G49" s="4"/>
      <c r="H49" s="4" t="s">
        <v>16</v>
      </c>
      <c r="I49" s="10"/>
      <c r="J49" s="6" t="s">
        <v>133</v>
      </c>
      <c r="K49" s="4">
        <v>2019</v>
      </c>
      <c r="L49" s="4" t="s">
        <v>27</v>
      </c>
      <c r="M49" s="4"/>
    </row>
    <row r="50" spans="1:13" ht="72">
      <c r="A50" s="4" t="str">
        <f t="shared" si="1"/>
        <v>2023-07-03</v>
      </c>
      <c r="B50" s="4" t="str">
        <f>"1000"</f>
        <v>1000</v>
      </c>
      <c r="C50" s="5" t="s">
        <v>85</v>
      </c>
      <c r="D50" s="5" t="s">
        <v>88</v>
      </c>
      <c r="E50" s="4">
        <v>1</v>
      </c>
      <c r="F50" s="4" t="s">
        <v>47</v>
      </c>
      <c r="G50" s="4" t="s">
        <v>86</v>
      </c>
      <c r="H50" s="4" t="s">
        <v>16</v>
      </c>
      <c r="I50" s="10"/>
      <c r="J50" s="6" t="s">
        <v>87</v>
      </c>
      <c r="K50" s="4">
        <v>2017</v>
      </c>
      <c r="L50" s="4" t="s">
        <v>45</v>
      </c>
      <c r="M50" s="4" t="s">
        <v>22</v>
      </c>
    </row>
    <row r="51" spans="1:13" ht="72">
      <c r="A51" s="4" t="str">
        <f t="shared" si="1"/>
        <v>2023-07-03</v>
      </c>
      <c r="B51" s="4" t="str">
        <f>"1100"</f>
        <v>1100</v>
      </c>
      <c r="C51" s="5" t="s">
        <v>135</v>
      </c>
      <c r="D51" s="5"/>
      <c r="E51" s="4">
        <v>0</v>
      </c>
      <c r="F51" s="4" t="s">
        <v>47</v>
      </c>
      <c r="G51" s="4"/>
      <c r="H51" s="4" t="s">
        <v>16</v>
      </c>
      <c r="I51" s="10"/>
      <c r="J51" s="6" t="s">
        <v>136</v>
      </c>
      <c r="K51" s="4">
        <v>2021</v>
      </c>
      <c r="L51" s="4" t="s">
        <v>17</v>
      </c>
      <c r="M51" s="4"/>
    </row>
    <row r="52" spans="1:13" ht="72">
      <c r="A52" s="4" t="str">
        <f t="shared" si="1"/>
        <v>2023-07-03</v>
      </c>
      <c r="B52" s="4" t="str">
        <f>"1145"</f>
        <v>1145</v>
      </c>
      <c r="C52" s="5" t="s">
        <v>92</v>
      </c>
      <c r="D52" s="5"/>
      <c r="E52" s="4">
        <v>0</v>
      </c>
      <c r="F52" s="4" t="s">
        <v>47</v>
      </c>
      <c r="G52" s="4" t="s">
        <v>93</v>
      </c>
      <c r="H52" s="4" t="s">
        <v>16</v>
      </c>
      <c r="I52" s="10"/>
      <c r="J52" s="6" t="s">
        <v>94</v>
      </c>
      <c r="K52" s="4">
        <v>2016</v>
      </c>
      <c r="L52" s="4" t="s">
        <v>17</v>
      </c>
      <c r="M52" s="4"/>
    </row>
    <row r="53" spans="1:13" ht="72">
      <c r="A53" s="4" t="str">
        <f t="shared" si="1"/>
        <v>2023-07-03</v>
      </c>
      <c r="B53" s="4" t="str">
        <f>"1330"</f>
        <v>1330</v>
      </c>
      <c r="C53" s="5" t="s">
        <v>79</v>
      </c>
      <c r="D53" s="5" t="s">
        <v>82</v>
      </c>
      <c r="E53" s="4">
        <v>3</v>
      </c>
      <c r="F53" s="4" t="s">
        <v>60</v>
      </c>
      <c r="G53" s="4" t="s">
        <v>80</v>
      </c>
      <c r="H53" s="4" t="s">
        <v>16</v>
      </c>
      <c r="I53" s="10"/>
      <c r="J53" s="6" t="s">
        <v>81</v>
      </c>
      <c r="K53" s="4">
        <v>2020</v>
      </c>
      <c r="L53" s="4" t="s">
        <v>17</v>
      </c>
      <c r="M53" s="4"/>
    </row>
    <row r="54" spans="1:13" ht="72">
      <c r="A54" s="4" t="str">
        <f t="shared" si="1"/>
        <v>2023-07-03</v>
      </c>
      <c r="B54" s="4" t="str">
        <f>"1400"</f>
        <v>1400</v>
      </c>
      <c r="C54" s="5" t="s">
        <v>137</v>
      </c>
      <c r="D54" s="5"/>
      <c r="E54" s="4">
        <v>200</v>
      </c>
      <c r="F54" s="4" t="s">
        <v>47</v>
      </c>
      <c r="G54" s="4" t="s">
        <v>138</v>
      </c>
      <c r="H54" s="4" t="s">
        <v>16</v>
      </c>
      <c r="I54" s="10"/>
      <c r="J54" s="6" t="s">
        <v>139</v>
      </c>
      <c r="K54" s="4">
        <v>2022</v>
      </c>
      <c r="L54" s="4" t="s">
        <v>140</v>
      </c>
      <c r="M54" s="4"/>
    </row>
    <row r="55" spans="1:13" ht="57.75">
      <c r="A55" s="4" t="str">
        <f t="shared" si="1"/>
        <v>2023-07-03</v>
      </c>
      <c r="B55" s="4" t="str">
        <f>"1430"</f>
        <v>1430</v>
      </c>
      <c r="C55" s="5" t="s">
        <v>141</v>
      </c>
      <c r="D55" s="5" t="s">
        <v>143</v>
      </c>
      <c r="E55" s="4">
        <v>12</v>
      </c>
      <c r="F55" s="4" t="s">
        <v>13</v>
      </c>
      <c r="G55" s="4"/>
      <c r="H55" s="4" t="s">
        <v>16</v>
      </c>
      <c r="I55" s="10"/>
      <c r="J55" s="6" t="s">
        <v>142</v>
      </c>
      <c r="K55" s="4">
        <v>0</v>
      </c>
      <c r="L55" s="4" t="s">
        <v>38</v>
      </c>
      <c r="M55" s="4"/>
    </row>
    <row r="56" spans="1:13" ht="57.75">
      <c r="A56" s="4" t="str">
        <f t="shared" si="1"/>
        <v>2023-07-03</v>
      </c>
      <c r="B56" s="4" t="str">
        <f>"1500"</f>
        <v>1500</v>
      </c>
      <c r="C56" s="5" t="s">
        <v>144</v>
      </c>
      <c r="D56" s="5" t="s">
        <v>146</v>
      </c>
      <c r="E56" s="4">
        <v>8</v>
      </c>
      <c r="F56" s="4" t="s">
        <v>13</v>
      </c>
      <c r="G56" s="4"/>
      <c r="H56" s="4" t="s">
        <v>16</v>
      </c>
      <c r="I56" s="10"/>
      <c r="J56" s="6" t="s">
        <v>145</v>
      </c>
      <c r="K56" s="4">
        <v>2019</v>
      </c>
      <c r="L56" s="4" t="s">
        <v>34</v>
      </c>
      <c r="M56" s="4"/>
    </row>
    <row r="57" spans="1:13" ht="43.5">
      <c r="A57" s="4" t="str">
        <f t="shared" si="1"/>
        <v>2023-07-03</v>
      </c>
      <c r="B57" s="4" t="str">
        <f>"1525"</f>
        <v>1525</v>
      </c>
      <c r="C57" s="5" t="s">
        <v>147</v>
      </c>
      <c r="D57" s="5"/>
      <c r="E57" s="4">
        <v>4</v>
      </c>
      <c r="F57" s="4" t="s">
        <v>13</v>
      </c>
      <c r="G57" s="4"/>
      <c r="H57" s="4" t="s">
        <v>16</v>
      </c>
      <c r="I57" s="10"/>
      <c r="J57" s="6" t="s">
        <v>148</v>
      </c>
      <c r="K57" s="4">
        <v>0</v>
      </c>
      <c r="L57" s="4" t="s">
        <v>38</v>
      </c>
      <c r="M57" s="4" t="s">
        <v>22</v>
      </c>
    </row>
    <row r="58" spans="1:13" ht="43.5">
      <c r="A58" s="4" t="str">
        <f t="shared" si="1"/>
        <v>2023-07-03</v>
      </c>
      <c r="B58" s="4" t="str">
        <f>"1540"</f>
        <v>1540</v>
      </c>
      <c r="C58" s="5" t="s">
        <v>149</v>
      </c>
      <c r="D58" s="5" t="s">
        <v>151</v>
      </c>
      <c r="E58" s="4">
        <v>2</v>
      </c>
      <c r="F58" s="4" t="s">
        <v>13</v>
      </c>
      <c r="G58" s="4"/>
      <c r="H58" s="4" t="s">
        <v>16</v>
      </c>
      <c r="I58" s="10"/>
      <c r="J58" s="6" t="s">
        <v>150</v>
      </c>
      <c r="K58" s="4">
        <v>2016</v>
      </c>
      <c r="L58" s="4" t="s">
        <v>17</v>
      </c>
      <c r="M58" s="4"/>
    </row>
    <row r="59" spans="1:13" ht="43.5">
      <c r="A59" s="4" t="str">
        <f t="shared" si="1"/>
        <v>2023-07-03</v>
      </c>
      <c r="B59" s="4" t="str">
        <f>"1555"</f>
        <v>1555</v>
      </c>
      <c r="C59" s="5" t="s">
        <v>152</v>
      </c>
      <c r="D59" s="5" t="s">
        <v>154</v>
      </c>
      <c r="E59" s="4">
        <v>2</v>
      </c>
      <c r="F59" s="4" t="s">
        <v>13</v>
      </c>
      <c r="G59" s="4"/>
      <c r="H59" s="4" t="s">
        <v>16</v>
      </c>
      <c r="I59" s="10"/>
      <c r="J59" s="6" t="s">
        <v>153</v>
      </c>
      <c r="K59" s="4">
        <v>2021</v>
      </c>
      <c r="L59" s="4" t="s">
        <v>27</v>
      </c>
      <c r="M59" s="4"/>
    </row>
    <row r="60" spans="1:13" ht="57.75">
      <c r="A60" s="4" t="str">
        <f t="shared" si="1"/>
        <v>2023-07-03</v>
      </c>
      <c r="B60" s="4" t="str">
        <f>"1600"</f>
        <v>1600</v>
      </c>
      <c r="C60" s="5" t="s">
        <v>155</v>
      </c>
      <c r="D60" s="5" t="s">
        <v>157</v>
      </c>
      <c r="E60" s="4">
        <v>4</v>
      </c>
      <c r="F60" s="4" t="s">
        <v>47</v>
      </c>
      <c r="G60" s="4"/>
      <c r="H60" s="4" t="s">
        <v>16</v>
      </c>
      <c r="I60" s="10"/>
      <c r="J60" s="6" t="s">
        <v>156</v>
      </c>
      <c r="K60" s="4">
        <v>2019</v>
      </c>
      <c r="L60" s="4" t="s">
        <v>17</v>
      </c>
      <c r="M60" s="4" t="s">
        <v>22</v>
      </c>
    </row>
    <row r="61" spans="1:13" ht="57.75">
      <c r="A61" s="4" t="str">
        <f t="shared" si="1"/>
        <v>2023-07-03</v>
      </c>
      <c r="B61" s="4" t="str">
        <f>"1630"</f>
        <v>1630</v>
      </c>
      <c r="C61" s="5" t="s">
        <v>158</v>
      </c>
      <c r="D61" s="5" t="s">
        <v>533</v>
      </c>
      <c r="E61" s="4">
        <v>7</v>
      </c>
      <c r="F61" s="4" t="s">
        <v>13</v>
      </c>
      <c r="G61" s="4"/>
      <c r="H61" s="4" t="s">
        <v>16</v>
      </c>
      <c r="I61" s="10"/>
      <c r="J61" s="6" t="s">
        <v>159</v>
      </c>
      <c r="K61" s="4">
        <v>2021</v>
      </c>
      <c r="L61" s="4" t="s">
        <v>17</v>
      </c>
      <c r="M61" s="4"/>
    </row>
    <row r="62" spans="1:13" ht="57.75">
      <c r="A62" s="4" t="str">
        <f t="shared" si="1"/>
        <v>2023-07-03</v>
      </c>
      <c r="B62" s="4" t="str">
        <f>"1645"</f>
        <v>1645</v>
      </c>
      <c r="C62" s="5" t="s">
        <v>79</v>
      </c>
      <c r="D62" s="5" t="s">
        <v>161</v>
      </c>
      <c r="E62" s="4">
        <v>7</v>
      </c>
      <c r="F62" s="4" t="s">
        <v>60</v>
      </c>
      <c r="G62" s="4"/>
      <c r="H62" s="4" t="s">
        <v>16</v>
      </c>
      <c r="I62" s="10"/>
      <c r="J62" s="6" t="s">
        <v>160</v>
      </c>
      <c r="K62" s="4">
        <v>2020</v>
      </c>
      <c r="L62" s="4" t="s">
        <v>17</v>
      </c>
      <c r="M62" s="4"/>
    </row>
    <row r="63" spans="1:13" ht="43.5">
      <c r="A63" s="4" t="str">
        <f t="shared" si="1"/>
        <v>2023-07-03</v>
      </c>
      <c r="B63" s="4" t="str">
        <f>"1715"</f>
        <v>1715</v>
      </c>
      <c r="C63" s="5" t="s">
        <v>534</v>
      </c>
      <c r="D63" s="5" t="s">
        <v>162</v>
      </c>
      <c r="E63" s="4">
        <v>1</v>
      </c>
      <c r="F63" s="4"/>
      <c r="G63" s="4"/>
      <c r="H63" s="4"/>
      <c r="I63" s="10"/>
      <c r="J63" s="6" t="s">
        <v>520</v>
      </c>
      <c r="K63" s="4">
        <v>2021</v>
      </c>
      <c r="L63" s="4" t="s">
        <v>17</v>
      </c>
      <c r="M63" s="4"/>
    </row>
    <row r="64" spans="1:13" ht="28.5">
      <c r="A64" s="4" t="str">
        <f t="shared" si="1"/>
        <v>2023-07-03</v>
      </c>
      <c r="B64" s="4" t="str">
        <f>"1730"</f>
        <v>1730</v>
      </c>
      <c r="C64" s="5" t="s">
        <v>163</v>
      </c>
      <c r="D64" s="5"/>
      <c r="E64" s="4">
        <v>159</v>
      </c>
      <c r="F64" s="4" t="s">
        <v>60</v>
      </c>
      <c r="G64" s="4"/>
      <c r="H64" s="4"/>
      <c r="I64" s="10"/>
      <c r="J64" s="6" t="s">
        <v>164</v>
      </c>
      <c r="K64" s="4">
        <v>2020</v>
      </c>
      <c r="L64" s="4" t="s">
        <v>27</v>
      </c>
      <c r="M64" s="4"/>
    </row>
    <row r="65" spans="1:13" ht="57.75">
      <c r="A65" s="4" t="str">
        <f t="shared" si="1"/>
        <v>2023-07-03</v>
      </c>
      <c r="B65" s="4" t="str">
        <f>"1800"</f>
        <v>1800</v>
      </c>
      <c r="C65" s="5" t="s">
        <v>12</v>
      </c>
      <c r="D65" s="5" t="s">
        <v>166</v>
      </c>
      <c r="E65" s="4">
        <v>13</v>
      </c>
      <c r="F65" s="4" t="s">
        <v>13</v>
      </c>
      <c r="G65" s="4"/>
      <c r="H65" s="4" t="s">
        <v>16</v>
      </c>
      <c r="I65" s="10"/>
      <c r="J65" s="6" t="s">
        <v>165</v>
      </c>
      <c r="K65" s="4">
        <v>2022</v>
      </c>
      <c r="L65" s="4" t="s">
        <v>17</v>
      </c>
      <c r="M65" s="4"/>
    </row>
    <row r="66" spans="1:13" ht="43.5">
      <c r="A66" s="4" t="str">
        <f t="shared" si="1"/>
        <v>2023-07-03</v>
      </c>
      <c r="B66" s="4" t="str">
        <f>"1830"</f>
        <v>1830</v>
      </c>
      <c r="C66" s="5" t="s">
        <v>83</v>
      </c>
      <c r="D66" s="5"/>
      <c r="E66" s="4">
        <v>125</v>
      </c>
      <c r="F66" s="4" t="s">
        <v>60</v>
      </c>
      <c r="G66" s="4"/>
      <c r="H66" s="4"/>
      <c r="I66" s="10"/>
      <c r="J66" s="6" t="s">
        <v>84</v>
      </c>
      <c r="K66" s="4">
        <v>2023</v>
      </c>
      <c r="L66" s="4" t="s">
        <v>17</v>
      </c>
      <c r="M66" s="4"/>
    </row>
    <row r="67" spans="1:13" ht="57.75">
      <c r="A67" s="14" t="str">
        <f t="shared" si="1"/>
        <v>2023-07-03</v>
      </c>
      <c r="B67" s="14" t="str">
        <f>"1840"</f>
        <v>1840</v>
      </c>
      <c r="C67" s="15" t="s">
        <v>167</v>
      </c>
      <c r="D67" s="15" t="s">
        <v>169</v>
      </c>
      <c r="E67" s="14">
        <v>1</v>
      </c>
      <c r="F67" s="14"/>
      <c r="G67" s="14"/>
      <c r="H67" s="14" t="s">
        <v>16</v>
      </c>
      <c r="I67" s="11" t="s">
        <v>504</v>
      </c>
      <c r="J67" s="13" t="s">
        <v>168</v>
      </c>
      <c r="K67" s="14">
        <v>2015</v>
      </c>
      <c r="L67" s="14" t="s">
        <v>27</v>
      </c>
      <c r="M67" s="14" t="s">
        <v>22</v>
      </c>
    </row>
    <row r="68" spans="1:13" ht="57.75">
      <c r="A68" s="14" t="str">
        <f t="shared" si="1"/>
        <v>2023-07-03</v>
      </c>
      <c r="B68" s="14" t="str">
        <f>"1930"</f>
        <v>1930</v>
      </c>
      <c r="C68" s="15" t="s">
        <v>170</v>
      </c>
      <c r="D68" s="15" t="s">
        <v>172</v>
      </c>
      <c r="E68" s="14">
        <v>5</v>
      </c>
      <c r="F68" s="14" t="s">
        <v>47</v>
      </c>
      <c r="G68" s="14" t="s">
        <v>80</v>
      </c>
      <c r="H68" s="14" t="s">
        <v>16</v>
      </c>
      <c r="I68" s="11" t="s">
        <v>505</v>
      </c>
      <c r="J68" s="13" t="s">
        <v>171</v>
      </c>
      <c r="K68" s="14">
        <v>2022</v>
      </c>
      <c r="L68" s="14" t="s">
        <v>17</v>
      </c>
      <c r="M68" s="14"/>
    </row>
    <row r="69" spans="1:13" ht="57.75">
      <c r="A69" s="14" t="str">
        <f t="shared" si="1"/>
        <v>2023-07-03</v>
      </c>
      <c r="B69" s="14" t="str">
        <f>"2030"</f>
        <v>2030</v>
      </c>
      <c r="C69" s="15" t="s">
        <v>79</v>
      </c>
      <c r="D69" s="15" t="s">
        <v>174</v>
      </c>
      <c r="E69" s="14">
        <v>12</v>
      </c>
      <c r="F69" s="14" t="s">
        <v>60</v>
      </c>
      <c r="G69" s="14"/>
      <c r="H69" s="14"/>
      <c r="I69" s="11" t="s">
        <v>508</v>
      </c>
      <c r="J69" s="13" t="s">
        <v>173</v>
      </c>
      <c r="K69" s="14">
        <v>2023</v>
      </c>
      <c r="L69" s="14" t="s">
        <v>17</v>
      </c>
      <c r="M69" s="14"/>
    </row>
    <row r="70" spans="1:13" ht="57.75">
      <c r="A70" s="14" t="str">
        <f t="shared" si="1"/>
        <v>2023-07-03</v>
      </c>
      <c r="B70" s="14" t="str">
        <f>"2100"</f>
        <v>2100</v>
      </c>
      <c r="C70" s="15" t="s">
        <v>175</v>
      </c>
      <c r="D70" s="15"/>
      <c r="E70" s="14">
        <v>0</v>
      </c>
      <c r="F70" s="14" t="s">
        <v>96</v>
      </c>
      <c r="G70" s="14" t="s">
        <v>97</v>
      </c>
      <c r="H70" s="14" t="s">
        <v>16</v>
      </c>
      <c r="I70" s="11" t="s">
        <v>509</v>
      </c>
      <c r="J70" s="13" t="s">
        <v>176</v>
      </c>
      <c r="K70" s="14">
        <v>2019</v>
      </c>
      <c r="L70" s="14" t="s">
        <v>17</v>
      </c>
      <c r="M70" s="14" t="s">
        <v>22</v>
      </c>
    </row>
    <row r="71" spans="1:13" ht="43.5">
      <c r="A71" s="4" t="str">
        <f t="shared" si="1"/>
        <v>2023-07-03</v>
      </c>
      <c r="B71" s="4" t="str">
        <f>"2235"</f>
        <v>2235</v>
      </c>
      <c r="C71" s="5" t="s">
        <v>177</v>
      </c>
      <c r="D71" s="5" t="s">
        <v>38</v>
      </c>
      <c r="E71" s="4">
        <v>0</v>
      </c>
      <c r="F71" s="4" t="s">
        <v>47</v>
      </c>
      <c r="G71" s="4" t="s">
        <v>86</v>
      </c>
      <c r="H71" s="4" t="s">
        <v>16</v>
      </c>
      <c r="I71" s="10"/>
      <c r="J71" s="6" t="s">
        <v>178</v>
      </c>
      <c r="K71" s="4">
        <v>1955</v>
      </c>
      <c r="L71" s="4" t="s">
        <v>17</v>
      </c>
      <c r="M71" s="4" t="s">
        <v>22</v>
      </c>
    </row>
    <row r="72" spans="1:13" ht="72">
      <c r="A72" s="4" t="str">
        <f t="shared" si="1"/>
        <v>2023-07-03</v>
      </c>
      <c r="B72" s="4" t="str">
        <f>"2410"</f>
        <v>2410</v>
      </c>
      <c r="C72" s="5" t="s">
        <v>99</v>
      </c>
      <c r="D72" s="5" t="s">
        <v>535</v>
      </c>
      <c r="E72" s="4">
        <v>3</v>
      </c>
      <c r="F72" s="4" t="s">
        <v>47</v>
      </c>
      <c r="G72" s="4"/>
      <c r="H72" s="4" t="s">
        <v>16</v>
      </c>
      <c r="I72" s="10"/>
      <c r="J72" s="6" t="s">
        <v>179</v>
      </c>
      <c r="K72" s="4">
        <v>0</v>
      </c>
      <c r="L72" s="4" t="s">
        <v>17</v>
      </c>
      <c r="M72" s="4"/>
    </row>
    <row r="73" spans="1:13" ht="28.5">
      <c r="A73" s="4" t="str">
        <f t="shared" si="1"/>
        <v>2023-07-03</v>
      </c>
      <c r="B73" s="4" t="str">
        <f>"2510"</f>
        <v>2510</v>
      </c>
      <c r="C73" s="5" t="s">
        <v>102</v>
      </c>
      <c r="D73" s="5" t="s">
        <v>180</v>
      </c>
      <c r="E73" s="4">
        <v>4</v>
      </c>
      <c r="F73" s="4" t="s">
        <v>13</v>
      </c>
      <c r="G73" s="4"/>
      <c r="H73" s="4" t="s">
        <v>16</v>
      </c>
      <c r="I73" s="10"/>
      <c r="J73" s="6" t="s">
        <v>103</v>
      </c>
      <c r="K73" s="4">
        <v>0</v>
      </c>
      <c r="L73" s="4" t="s">
        <v>17</v>
      </c>
      <c r="M73" s="4"/>
    </row>
    <row r="74" spans="1:13" ht="57.75">
      <c r="A74" s="4" t="str">
        <f t="shared" si="1"/>
        <v>2023-07-03</v>
      </c>
      <c r="B74" s="4" t="str">
        <f>"2605"</f>
        <v>2605</v>
      </c>
      <c r="C74" s="5" t="s">
        <v>105</v>
      </c>
      <c r="D74" s="5" t="s">
        <v>181</v>
      </c>
      <c r="E74" s="4">
        <v>5</v>
      </c>
      <c r="F74" s="4" t="s">
        <v>13</v>
      </c>
      <c r="G74" s="4"/>
      <c r="H74" s="4" t="s">
        <v>16</v>
      </c>
      <c r="I74" s="10"/>
      <c r="J74" s="6" t="s">
        <v>106</v>
      </c>
      <c r="K74" s="4">
        <v>0</v>
      </c>
      <c r="L74" s="4" t="s">
        <v>17</v>
      </c>
      <c r="M74" s="4"/>
    </row>
    <row r="75" spans="1:13" ht="43.5">
      <c r="A75" s="4" t="str">
        <f t="shared" si="1"/>
        <v>2023-07-03</v>
      </c>
      <c r="B75" s="4" t="str">
        <f>"2705"</f>
        <v>2705</v>
      </c>
      <c r="C75" s="5" t="s">
        <v>107</v>
      </c>
      <c r="D75" s="5"/>
      <c r="E75" s="4">
        <v>4</v>
      </c>
      <c r="F75" s="4" t="s">
        <v>47</v>
      </c>
      <c r="G75" s="4"/>
      <c r="H75" s="4" t="s">
        <v>16</v>
      </c>
      <c r="I75" s="10"/>
      <c r="J75" s="6" t="s">
        <v>108</v>
      </c>
      <c r="K75" s="4">
        <v>2015</v>
      </c>
      <c r="L75" s="4" t="s">
        <v>17</v>
      </c>
      <c r="M75" s="4"/>
    </row>
    <row r="76" spans="1:13" ht="57.75">
      <c r="A76" s="4" t="str">
        <f t="shared" si="1"/>
        <v>2023-07-03</v>
      </c>
      <c r="B76" s="4" t="str">
        <f>"2805"</f>
        <v>2805</v>
      </c>
      <c r="C76" s="5" t="s">
        <v>109</v>
      </c>
      <c r="D76" s="5"/>
      <c r="E76" s="4">
        <v>2</v>
      </c>
      <c r="F76" s="4" t="s">
        <v>47</v>
      </c>
      <c r="G76" s="4"/>
      <c r="H76" s="4" t="s">
        <v>16</v>
      </c>
      <c r="I76" s="10"/>
      <c r="J76" s="6" t="s">
        <v>110</v>
      </c>
      <c r="K76" s="4">
        <v>2021</v>
      </c>
      <c r="L76" s="4" t="s">
        <v>17</v>
      </c>
      <c r="M76" s="4"/>
    </row>
    <row r="77" spans="1:13" ht="57.75">
      <c r="A77" s="4" t="str">
        <f aca="true" t="shared" si="2" ref="A77:A119">"2023-07-04"</f>
        <v>2023-07-04</v>
      </c>
      <c r="B77" s="4" t="str">
        <f>"0500"</f>
        <v>0500</v>
      </c>
      <c r="C77" s="5" t="s">
        <v>12</v>
      </c>
      <c r="D77" s="5" t="s">
        <v>182</v>
      </c>
      <c r="E77" s="4">
        <v>1</v>
      </c>
      <c r="F77" s="4" t="s">
        <v>13</v>
      </c>
      <c r="G77" s="4"/>
      <c r="H77" s="4" t="s">
        <v>16</v>
      </c>
      <c r="I77" s="10"/>
      <c r="J77" s="6" t="s">
        <v>165</v>
      </c>
      <c r="K77" s="4">
        <v>2022</v>
      </c>
      <c r="L77" s="4" t="s">
        <v>17</v>
      </c>
      <c r="M77" s="4"/>
    </row>
    <row r="78" spans="1:13" ht="57.75">
      <c r="A78" s="4" t="str">
        <f t="shared" si="2"/>
        <v>2023-07-04</v>
      </c>
      <c r="B78" s="4" t="str">
        <f>"0530"</f>
        <v>0530</v>
      </c>
      <c r="C78" s="5" t="s">
        <v>12</v>
      </c>
      <c r="D78" s="5" t="s">
        <v>183</v>
      </c>
      <c r="E78" s="4">
        <v>2</v>
      </c>
      <c r="F78" s="4" t="s">
        <v>47</v>
      </c>
      <c r="G78" s="4"/>
      <c r="H78" s="4" t="s">
        <v>16</v>
      </c>
      <c r="I78" s="10"/>
      <c r="J78" s="6" t="s">
        <v>165</v>
      </c>
      <c r="K78" s="4">
        <v>2022</v>
      </c>
      <c r="L78" s="4" t="s">
        <v>17</v>
      </c>
      <c r="M78" s="4"/>
    </row>
    <row r="79" spans="1:13" ht="28.5">
      <c r="A79" s="4" t="str">
        <f t="shared" si="2"/>
        <v>2023-07-04</v>
      </c>
      <c r="B79" s="4" t="str">
        <f>"0600"</f>
        <v>0600</v>
      </c>
      <c r="C79" s="5" t="s">
        <v>19</v>
      </c>
      <c r="D79" s="5" t="s">
        <v>184</v>
      </c>
      <c r="E79" s="4">
        <v>6</v>
      </c>
      <c r="F79" s="4" t="s">
        <v>13</v>
      </c>
      <c r="G79" s="4"/>
      <c r="H79" s="4" t="s">
        <v>16</v>
      </c>
      <c r="I79" s="10"/>
      <c r="J79" s="6" t="s">
        <v>20</v>
      </c>
      <c r="K79" s="4">
        <v>2019</v>
      </c>
      <c r="L79" s="4" t="s">
        <v>17</v>
      </c>
      <c r="M79" s="4"/>
    </row>
    <row r="80" spans="1:13" ht="28.5">
      <c r="A80" s="4" t="str">
        <f t="shared" si="2"/>
        <v>2023-07-04</v>
      </c>
      <c r="B80" s="4" t="str">
        <f>"0625"</f>
        <v>0625</v>
      </c>
      <c r="C80" s="5" t="s">
        <v>19</v>
      </c>
      <c r="D80" s="5" t="s">
        <v>185</v>
      </c>
      <c r="E80" s="4">
        <v>7</v>
      </c>
      <c r="F80" s="4" t="s">
        <v>13</v>
      </c>
      <c r="G80" s="4"/>
      <c r="H80" s="4" t="s">
        <v>16</v>
      </c>
      <c r="I80" s="10"/>
      <c r="J80" s="6" t="s">
        <v>20</v>
      </c>
      <c r="K80" s="4">
        <v>2019</v>
      </c>
      <c r="L80" s="4" t="s">
        <v>17</v>
      </c>
      <c r="M80" s="4"/>
    </row>
    <row r="81" spans="1:13" ht="57.75">
      <c r="A81" s="4" t="str">
        <f t="shared" si="2"/>
        <v>2023-07-04</v>
      </c>
      <c r="B81" s="4" t="str">
        <f>"0650"</f>
        <v>0650</v>
      </c>
      <c r="C81" s="5" t="s">
        <v>24</v>
      </c>
      <c r="D81" s="5" t="s">
        <v>187</v>
      </c>
      <c r="E81" s="4">
        <v>4</v>
      </c>
      <c r="F81" s="4" t="s">
        <v>13</v>
      </c>
      <c r="G81" s="4"/>
      <c r="H81" s="4" t="s">
        <v>16</v>
      </c>
      <c r="I81" s="10"/>
      <c r="J81" s="6" t="s">
        <v>186</v>
      </c>
      <c r="K81" s="4">
        <v>2018</v>
      </c>
      <c r="L81" s="4" t="s">
        <v>27</v>
      </c>
      <c r="M81" s="4"/>
    </row>
    <row r="82" spans="1:13" ht="57.75">
      <c r="A82" s="4" t="str">
        <f t="shared" si="2"/>
        <v>2023-07-04</v>
      </c>
      <c r="B82" s="4" t="str">
        <f>"0715"</f>
        <v>0715</v>
      </c>
      <c r="C82" s="5" t="s">
        <v>28</v>
      </c>
      <c r="D82" s="5" t="s">
        <v>189</v>
      </c>
      <c r="E82" s="4">
        <v>4</v>
      </c>
      <c r="F82" s="4" t="s">
        <v>13</v>
      </c>
      <c r="G82" s="4"/>
      <c r="H82" s="4" t="s">
        <v>16</v>
      </c>
      <c r="I82" s="10"/>
      <c r="J82" s="6" t="s">
        <v>188</v>
      </c>
      <c r="K82" s="4">
        <v>2018</v>
      </c>
      <c r="L82" s="4" t="s">
        <v>17</v>
      </c>
      <c r="M82" s="4"/>
    </row>
    <row r="83" spans="1:13" ht="28.5">
      <c r="A83" s="4" t="str">
        <f t="shared" si="2"/>
        <v>2023-07-04</v>
      </c>
      <c r="B83" s="4" t="str">
        <f>"0730"</f>
        <v>0730</v>
      </c>
      <c r="C83" s="5" t="s">
        <v>31</v>
      </c>
      <c r="D83" s="5" t="s">
        <v>191</v>
      </c>
      <c r="E83" s="4">
        <v>4</v>
      </c>
      <c r="F83" s="4" t="s">
        <v>13</v>
      </c>
      <c r="G83" s="4"/>
      <c r="H83" s="4" t="s">
        <v>16</v>
      </c>
      <c r="I83" s="10"/>
      <c r="J83" s="6" t="s">
        <v>190</v>
      </c>
      <c r="K83" s="4">
        <v>2009</v>
      </c>
      <c r="L83" s="4" t="s">
        <v>34</v>
      </c>
      <c r="M83" s="4"/>
    </row>
    <row r="84" spans="1:13" ht="28.5">
      <c r="A84" s="4" t="str">
        <f t="shared" si="2"/>
        <v>2023-07-04</v>
      </c>
      <c r="B84" s="4" t="str">
        <f>"0755"</f>
        <v>0755</v>
      </c>
      <c r="C84" s="5" t="s">
        <v>35</v>
      </c>
      <c r="D84" s="5" t="s">
        <v>193</v>
      </c>
      <c r="E84" s="4">
        <v>4</v>
      </c>
      <c r="F84" s="4" t="s">
        <v>13</v>
      </c>
      <c r="G84" s="4"/>
      <c r="H84" s="4" t="s">
        <v>16</v>
      </c>
      <c r="I84" s="10"/>
      <c r="J84" s="6" t="s">
        <v>192</v>
      </c>
      <c r="K84" s="4">
        <v>0</v>
      </c>
      <c r="L84" s="4" t="s">
        <v>38</v>
      </c>
      <c r="M84" s="4"/>
    </row>
    <row r="85" spans="1:13" ht="43.5">
      <c r="A85" s="4" t="str">
        <f t="shared" si="2"/>
        <v>2023-07-04</v>
      </c>
      <c r="B85" s="4" t="str">
        <f>"0805"</f>
        <v>0805</v>
      </c>
      <c r="C85" s="5" t="s">
        <v>39</v>
      </c>
      <c r="D85" s="5" t="s">
        <v>195</v>
      </c>
      <c r="E85" s="4">
        <v>26</v>
      </c>
      <c r="F85" s="4" t="s">
        <v>13</v>
      </c>
      <c r="G85" s="4"/>
      <c r="H85" s="4" t="s">
        <v>16</v>
      </c>
      <c r="I85" s="10"/>
      <c r="J85" s="6" t="s">
        <v>194</v>
      </c>
      <c r="K85" s="4">
        <v>2020</v>
      </c>
      <c r="L85" s="4" t="s">
        <v>27</v>
      </c>
      <c r="M85" s="4"/>
    </row>
    <row r="86" spans="1:13" ht="57.75">
      <c r="A86" s="4" t="str">
        <f t="shared" si="2"/>
        <v>2023-07-04</v>
      </c>
      <c r="B86" s="4" t="str">
        <f>"0815"</f>
        <v>0815</v>
      </c>
      <c r="C86" s="5" t="s">
        <v>42</v>
      </c>
      <c r="D86" s="5" t="s">
        <v>197</v>
      </c>
      <c r="E86" s="4">
        <v>4</v>
      </c>
      <c r="F86" s="4" t="s">
        <v>13</v>
      </c>
      <c r="G86" s="4"/>
      <c r="H86" s="4" t="s">
        <v>16</v>
      </c>
      <c r="I86" s="10"/>
      <c r="J86" s="6" t="s">
        <v>196</v>
      </c>
      <c r="K86" s="4">
        <v>2020</v>
      </c>
      <c r="L86" s="4" t="s">
        <v>45</v>
      </c>
      <c r="M86" s="4"/>
    </row>
    <row r="87" spans="1:13" ht="28.5">
      <c r="A87" s="4" t="str">
        <f t="shared" si="2"/>
        <v>2023-07-04</v>
      </c>
      <c r="B87" s="4" t="str">
        <f>"0820"</f>
        <v>0820</v>
      </c>
      <c r="C87" s="5" t="s">
        <v>46</v>
      </c>
      <c r="D87" s="5" t="s">
        <v>536</v>
      </c>
      <c r="E87" s="4">
        <v>7</v>
      </c>
      <c r="F87" s="4" t="s">
        <v>47</v>
      </c>
      <c r="G87" s="4"/>
      <c r="H87" s="4" t="s">
        <v>16</v>
      </c>
      <c r="I87" s="10"/>
      <c r="J87" s="6" t="s">
        <v>198</v>
      </c>
      <c r="K87" s="4">
        <v>1987</v>
      </c>
      <c r="L87" s="4" t="s">
        <v>49</v>
      </c>
      <c r="M87" s="4" t="s">
        <v>22</v>
      </c>
    </row>
    <row r="88" spans="1:13" ht="43.5">
      <c r="A88" s="4" t="str">
        <f t="shared" si="2"/>
        <v>2023-07-04</v>
      </c>
      <c r="B88" s="4" t="str">
        <f>"0845"</f>
        <v>0845</v>
      </c>
      <c r="C88" s="5" t="s">
        <v>50</v>
      </c>
      <c r="D88" s="5" t="s">
        <v>200</v>
      </c>
      <c r="E88" s="4">
        <v>6</v>
      </c>
      <c r="F88" s="4" t="s">
        <v>47</v>
      </c>
      <c r="G88" s="4" t="s">
        <v>51</v>
      </c>
      <c r="H88" s="4" t="s">
        <v>16</v>
      </c>
      <c r="I88" s="10"/>
      <c r="J88" s="6" t="s">
        <v>199</v>
      </c>
      <c r="K88" s="4">
        <v>2015</v>
      </c>
      <c r="L88" s="4" t="s">
        <v>17</v>
      </c>
      <c r="M88" s="4"/>
    </row>
    <row r="89" spans="1:13" ht="57.75">
      <c r="A89" s="4" t="str">
        <f t="shared" si="2"/>
        <v>2023-07-04</v>
      </c>
      <c r="B89" s="4" t="str">
        <f>"0910"</f>
        <v>0910</v>
      </c>
      <c r="C89" s="5" t="s">
        <v>54</v>
      </c>
      <c r="D89" s="5" t="s">
        <v>202</v>
      </c>
      <c r="E89" s="4">
        <v>5</v>
      </c>
      <c r="F89" s="4" t="s">
        <v>13</v>
      </c>
      <c r="G89" s="4"/>
      <c r="H89" s="4" t="s">
        <v>16</v>
      </c>
      <c r="I89" s="10"/>
      <c r="J89" s="6" t="s">
        <v>201</v>
      </c>
      <c r="K89" s="4">
        <v>2019</v>
      </c>
      <c r="L89" s="4" t="s">
        <v>27</v>
      </c>
      <c r="M89" s="4"/>
    </row>
    <row r="90" spans="1:13" ht="57.75">
      <c r="A90" s="4" t="str">
        <f t="shared" si="2"/>
        <v>2023-07-04</v>
      </c>
      <c r="B90" s="4" t="str">
        <f>"0935"</f>
        <v>0935</v>
      </c>
      <c r="C90" s="5" t="s">
        <v>54</v>
      </c>
      <c r="D90" s="5" t="s">
        <v>537</v>
      </c>
      <c r="E90" s="4">
        <v>6</v>
      </c>
      <c r="F90" s="4" t="s">
        <v>13</v>
      </c>
      <c r="G90" s="4"/>
      <c r="H90" s="4" t="s">
        <v>16</v>
      </c>
      <c r="I90" s="10"/>
      <c r="J90" s="6" t="s">
        <v>203</v>
      </c>
      <c r="K90" s="4">
        <v>2019</v>
      </c>
      <c r="L90" s="4" t="s">
        <v>27</v>
      </c>
      <c r="M90" s="4"/>
    </row>
    <row r="91" spans="1:13" ht="57.75">
      <c r="A91" s="4" t="str">
        <f t="shared" si="2"/>
        <v>2023-07-04</v>
      </c>
      <c r="B91" s="4" t="str">
        <f>"1000"</f>
        <v>1000</v>
      </c>
      <c r="C91" s="5" t="s">
        <v>167</v>
      </c>
      <c r="D91" s="5" t="s">
        <v>169</v>
      </c>
      <c r="E91" s="4">
        <v>1</v>
      </c>
      <c r="F91" s="4"/>
      <c r="G91" s="4"/>
      <c r="H91" s="4" t="s">
        <v>16</v>
      </c>
      <c r="I91" s="10"/>
      <c r="J91" s="6" t="s">
        <v>168</v>
      </c>
      <c r="K91" s="4">
        <v>2015</v>
      </c>
      <c r="L91" s="4" t="s">
        <v>27</v>
      </c>
      <c r="M91" s="4" t="s">
        <v>22</v>
      </c>
    </row>
    <row r="92" spans="1:13" ht="57.75">
      <c r="A92" s="4" t="str">
        <f t="shared" si="2"/>
        <v>2023-07-04</v>
      </c>
      <c r="B92" s="4" t="str">
        <f>"1050"</f>
        <v>1050</v>
      </c>
      <c r="C92" s="5" t="s">
        <v>79</v>
      </c>
      <c r="D92" s="5" t="s">
        <v>174</v>
      </c>
      <c r="E92" s="4">
        <v>12</v>
      </c>
      <c r="F92" s="4" t="s">
        <v>60</v>
      </c>
      <c r="G92" s="4"/>
      <c r="H92" s="4" t="s">
        <v>16</v>
      </c>
      <c r="I92" s="10"/>
      <c r="J92" s="6" t="s">
        <v>173</v>
      </c>
      <c r="K92" s="4">
        <v>2023</v>
      </c>
      <c r="L92" s="4" t="s">
        <v>17</v>
      </c>
      <c r="M92" s="4"/>
    </row>
    <row r="93" spans="1:13" ht="57.75">
      <c r="A93" s="4" t="str">
        <f t="shared" si="2"/>
        <v>2023-07-04</v>
      </c>
      <c r="B93" s="4" t="str">
        <f>"1120"</f>
        <v>1120</v>
      </c>
      <c r="C93" s="5" t="s">
        <v>175</v>
      </c>
      <c r="D93" s="5"/>
      <c r="E93" s="4">
        <v>0</v>
      </c>
      <c r="F93" s="4" t="s">
        <v>96</v>
      </c>
      <c r="G93" s="4" t="s">
        <v>97</v>
      </c>
      <c r="H93" s="4" t="s">
        <v>16</v>
      </c>
      <c r="I93" s="10"/>
      <c r="J93" s="6" t="s">
        <v>176</v>
      </c>
      <c r="K93" s="4">
        <v>2019</v>
      </c>
      <c r="L93" s="4" t="s">
        <v>17</v>
      </c>
      <c r="M93" s="4" t="s">
        <v>22</v>
      </c>
    </row>
    <row r="94" spans="1:13" ht="57.75">
      <c r="A94" s="4" t="str">
        <f t="shared" si="2"/>
        <v>2023-07-04</v>
      </c>
      <c r="B94" s="4" t="str">
        <f>"1250"</f>
        <v>1250</v>
      </c>
      <c r="C94" s="5" t="s">
        <v>204</v>
      </c>
      <c r="D94" s="5"/>
      <c r="E94" s="4">
        <v>0</v>
      </c>
      <c r="F94" s="4" t="s">
        <v>47</v>
      </c>
      <c r="G94" s="4" t="s">
        <v>205</v>
      </c>
      <c r="H94" s="4" t="s">
        <v>16</v>
      </c>
      <c r="I94" s="10"/>
      <c r="J94" s="6" t="s">
        <v>206</v>
      </c>
      <c r="K94" s="4">
        <v>2020</v>
      </c>
      <c r="L94" s="4" t="s">
        <v>17</v>
      </c>
      <c r="M94" s="4"/>
    </row>
    <row r="95" spans="1:13" ht="57.75">
      <c r="A95" s="4" t="str">
        <f t="shared" si="2"/>
        <v>2023-07-04</v>
      </c>
      <c r="B95" s="4" t="str">
        <f>"1350"</f>
        <v>1350</v>
      </c>
      <c r="C95" s="5" t="s">
        <v>207</v>
      </c>
      <c r="D95" s="5"/>
      <c r="E95" s="4">
        <v>0</v>
      </c>
      <c r="F95" s="4" t="s">
        <v>47</v>
      </c>
      <c r="G95" s="4"/>
      <c r="H95" s="4" t="s">
        <v>16</v>
      </c>
      <c r="I95" s="10"/>
      <c r="J95" s="6" t="s">
        <v>208</v>
      </c>
      <c r="K95" s="4">
        <v>2021</v>
      </c>
      <c r="L95" s="4" t="s">
        <v>17</v>
      </c>
      <c r="M95" s="4"/>
    </row>
    <row r="96" spans="1:13" ht="57.75">
      <c r="A96" s="4" t="str">
        <f t="shared" si="2"/>
        <v>2023-07-04</v>
      </c>
      <c r="B96" s="4" t="str">
        <f>"1400"</f>
        <v>1400</v>
      </c>
      <c r="C96" s="5" t="s">
        <v>137</v>
      </c>
      <c r="D96" s="5"/>
      <c r="E96" s="4">
        <v>201</v>
      </c>
      <c r="F96" s="4" t="s">
        <v>47</v>
      </c>
      <c r="G96" s="4" t="s">
        <v>209</v>
      </c>
      <c r="H96" s="4" t="s">
        <v>16</v>
      </c>
      <c r="I96" s="10"/>
      <c r="J96" s="6" t="s">
        <v>210</v>
      </c>
      <c r="K96" s="4">
        <v>2022</v>
      </c>
      <c r="L96" s="4" t="s">
        <v>140</v>
      </c>
      <c r="M96" s="4"/>
    </row>
    <row r="97" spans="1:13" ht="57.75">
      <c r="A97" s="4" t="str">
        <f t="shared" si="2"/>
        <v>2023-07-04</v>
      </c>
      <c r="B97" s="4" t="str">
        <f>"1430"</f>
        <v>1430</v>
      </c>
      <c r="C97" s="5" t="s">
        <v>141</v>
      </c>
      <c r="D97" s="5" t="s">
        <v>212</v>
      </c>
      <c r="E97" s="4">
        <v>13</v>
      </c>
      <c r="F97" s="4" t="s">
        <v>13</v>
      </c>
      <c r="G97" s="4"/>
      <c r="H97" s="4" t="s">
        <v>16</v>
      </c>
      <c r="I97" s="10"/>
      <c r="J97" s="6" t="s">
        <v>211</v>
      </c>
      <c r="K97" s="4">
        <v>0</v>
      </c>
      <c r="L97" s="4" t="s">
        <v>38</v>
      </c>
      <c r="M97" s="4"/>
    </row>
    <row r="98" spans="1:13" ht="43.5">
      <c r="A98" s="4" t="str">
        <f t="shared" si="2"/>
        <v>2023-07-04</v>
      </c>
      <c r="B98" s="4" t="str">
        <f>"1500"</f>
        <v>1500</v>
      </c>
      <c r="C98" s="5" t="s">
        <v>144</v>
      </c>
      <c r="D98" s="5" t="s">
        <v>214</v>
      </c>
      <c r="E98" s="4">
        <v>9</v>
      </c>
      <c r="F98" s="4" t="s">
        <v>13</v>
      </c>
      <c r="G98" s="4"/>
      <c r="H98" s="4" t="s">
        <v>16</v>
      </c>
      <c r="I98" s="10"/>
      <c r="J98" s="6" t="s">
        <v>213</v>
      </c>
      <c r="K98" s="4">
        <v>2019</v>
      </c>
      <c r="L98" s="4" t="s">
        <v>34</v>
      </c>
      <c r="M98" s="4"/>
    </row>
    <row r="99" spans="1:13" ht="28.5">
      <c r="A99" s="4" t="str">
        <f t="shared" si="2"/>
        <v>2023-07-04</v>
      </c>
      <c r="B99" s="4" t="str">
        <f>"1525"</f>
        <v>1525</v>
      </c>
      <c r="C99" s="5" t="s">
        <v>215</v>
      </c>
      <c r="D99" s="5"/>
      <c r="E99" s="4">
        <v>5</v>
      </c>
      <c r="F99" s="4" t="s">
        <v>13</v>
      </c>
      <c r="G99" s="4"/>
      <c r="H99" s="4" t="s">
        <v>16</v>
      </c>
      <c r="I99" s="10"/>
      <c r="J99" s="6" t="s">
        <v>216</v>
      </c>
      <c r="K99" s="4">
        <v>0</v>
      </c>
      <c r="L99" s="4" t="s">
        <v>38</v>
      </c>
      <c r="M99" s="4" t="s">
        <v>22</v>
      </c>
    </row>
    <row r="100" spans="1:13" ht="72">
      <c r="A100" s="4" t="str">
        <f t="shared" si="2"/>
        <v>2023-07-04</v>
      </c>
      <c r="B100" s="4" t="str">
        <f>"1540"</f>
        <v>1540</v>
      </c>
      <c r="C100" s="5" t="s">
        <v>149</v>
      </c>
      <c r="D100" s="5" t="s">
        <v>218</v>
      </c>
      <c r="E100" s="4">
        <v>3</v>
      </c>
      <c r="F100" s="4" t="s">
        <v>13</v>
      </c>
      <c r="G100" s="4"/>
      <c r="H100" s="4" t="s">
        <v>16</v>
      </c>
      <c r="I100" s="10"/>
      <c r="J100" s="6" t="s">
        <v>217</v>
      </c>
      <c r="K100" s="4">
        <v>2016</v>
      </c>
      <c r="L100" s="4" t="s">
        <v>17</v>
      </c>
      <c r="M100" s="4"/>
    </row>
    <row r="101" spans="1:13" ht="28.5">
      <c r="A101" s="4" t="str">
        <f t="shared" si="2"/>
        <v>2023-07-04</v>
      </c>
      <c r="B101" s="4" t="str">
        <f>"1555"</f>
        <v>1555</v>
      </c>
      <c r="C101" s="5" t="s">
        <v>152</v>
      </c>
      <c r="D101" s="5" t="s">
        <v>220</v>
      </c>
      <c r="E101" s="4">
        <v>3</v>
      </c>
      <c r="F101" s="4" t="s">
        <v>13</v>
      </c>
      <c r="G101" s="4"/>
      <c r="H101" s="4" t="s">
        <v>16</v>
      </c>
      <c r="I101" s="10"/>
      <c r="J101" s="6" t="s">
        <v>219</v>
      </c>
      <c r="K101" s="4">
        <v>2021</v>
      </c>
      <c r="L101" s="4" t="s">
        <v>27</v>
      </c>
      <c r="M101" s="4"/>
    </row>
    <row r="102" spans="1:13" ht="57.75">
      <c r="A102" s="4" t="str">
        <f t="shared" si="2"/>
        <v>2023-07-04</v>
      </c>
      <c r="B102" s="4" t="str">
        <f>"1600"</f>
        <v>1600</v>
      </c>
      <c r="C102" s="5" t="s">
        <v>155</v>
      </c>
      <c r="D102" s="5" t="s">
        <v>538</v>
      </c>
      <c r="E102" s="4">
        <v>5</v>
      </c>
      <c r="F102" s="4" t="s">
        <v>13</v>
      </c>
      <c r="G102" s="4"/>
      <c r="H102" s="4" t="s">
        <v>16</v>
      </c>
      <c r="I102" s="10"/>
      <c r="J102" s="6" t="s">
        <v>221</v>
      </c>
      <c r="K102" s="4">
        <v>2019</v>
      </c>
      <c r="L102" s="4" t="s">
        <v>17</v>
      </c>
      <c r="M102" s="4" t="s">
        <v>22</v>
      </c>
    </row>
    <row r="103" spans="1:13" ht="57.75">
      <c r="A103" s="4" t="str">
        <f t="shared" si="2"/>
        <v>2023-07-04</v>
      </c>
      <c r="B103" s="4" t="str">
        <f>"1630"</f>
        <v>1630</v>
      </c>
      <c r="C103" s="5" t="s">
        <v>222</v>
      </c>
      <c r="D103" s="5" t="s">
        <v>224</v>
      </c>
      <c r="E103" s="4">
        <v>5</v>
      </c>
      <c r="F103" s="4" t="s">
        <v>13</v>
      </c>
      <c r="G103" s="4"/>
      <c r="H103" s="4" t="s">
        <v>16</v>
      </c>
      <c r="I103" s="10"/>
      <c r="J103" s="6" t="s">
        <v>223</v>
      </c>
      <c r="K103" s="4">
        <v>2018</v>
      </c>
      <c r="L103" s="4" t="s">
        <v>17</v>
      </c>
      <c r="M103" s="4"/>
    </row>
    <row r="104" spans="1:13" ht="57.75">
      <c r="A104" s="4" t="str">
        <f t="shared" si="2"/>
        <v>2023-07-04</v>
      </c>
      <c r="B104" s="4" t="str">
        <f>"1645"</f>
        <v>1645</v>
      </c>
      <c r="C104" s="5" t="s">
        <v>225</v>
      </c>
      <c r="D104" s="5" t="s">
        <v>227</v>
      </c>
      <c r="E104" s="4">
        <v>1</v>
      </c>
      <c r="F104" s="4" t="s">
        <v>60</v>
      </c>
      <c r="G104" s="4"/>
      <c r="H104" s="4" t="s">
        <v>16</v>
      </c>
      <c r="I104" s="10"/>
      <c r="J104" s="6" t="s">
        <v>226</v>
      </c>
      <c r="K104" s="4">
        <v>2021</v>
      </c>
      <c r="L104" s="4" t="s">
        <v>17</v>
      </c>
      <c r="M104" s="4"/>
    </row>
    <row r="105" spans="1:13" ht="57.75">
      <c r="A105" s="4" t="str">
        <f t="shared" si="2"/>
        <v>2023-07-04</v>
      </c>
      <c r="B105" s="4" t="str">
        <f>"1715"</f>
        <v>1715</v>
      </c>
      <c r="C105" s="5" t="s">
        <v>539</v>
      </c>
      <c r="D105" s="5" t="s">
        <v>228</v>
      </c>
      <c r="E105" s="4">
        <v>2</v>
      </c>
      <c r="F105" s="4"/>
      <c r="G105" s="4"/>
      <c r="H105" s="4"/>
      <c r="I105" s="10"/>
      <c r="J105" s="6" t="s">
        <v>521</v>
      </c>
      <c r="K105" s="4">
        <v>2021</v>
      </c>
      <c r="L105" s="4" t="s">
        <v>17</v>
      </c>
      <c r="M105" s="4"/>
    </row>
    <row r="106" spans="1:13" ht="14.25">
      <c r="A106" s="4" t="str">
        <f t="shared" si="2"/>
        <v>2023-07-04</v>
      </c>
      <c r="B106" s="4" t="str">
        <f>"1730"</f>
        <v>1730</v>
      </c>
      <c r="C106" s="5" t="s">
        <v>229</v>
      </c>
      <c r="D106" s="5"/>
      <c r="E106" s="4">
        <v>113</v>
      </c>
      <c r="F106" s="4"/>
      <c r="G106" s="4"/>
      <c r="H106" s="4"/>
      <c r="I106" s="10"/>
      <c r="J106" s="6" t="s">
        <v>230</v>
      </c>
      <c r="K106" s="4">
        <v>0</v>
      </c>
      <c r="L106" s="4" t="s">
        <v>34</v>
      </c>
      <c r="M106" s="4"/>
    </row>
    <row r="107" spans="1:13" ht="57.75">
      <c r="A107" s="4" t="str">
        <f t="shared" si="2"/>
        <v>2023-07-04</v>
      </c>
      <c r="B107" s="4" t="str">
        <f>"1800"</f>
        <v>1800</v>
      </c>
      <c r="C107" s="5" t="s">
        <v>12</v>
      </c>
      <c r="D107" s="5" t="s">
        <v>231</v>
      </c>
      <c r="E107" s="4">
        <v>14</v>
      </c>
      <c r="F107" s="4" t="s">
        <v>13</v>
      </c>
      <c r="G107" s="4"/>
      <c r="H107" s="4" t="s">
        <v>16</v>
      </c>
      <c r="I107" s="10"/>
      <c r="J107" s="6" t="s">
        <v>165</v>
      </c>
      <c r="K107" s="4">
        <v>2022</v>
      </c>
      <c r="L107" s="4" t="s">
        <v>17</v>
      </c>
      <c r="M107" s="4"/>
    </row>
    <row r="108" spans="1:13" ht="43.5">
      <c r="A108" s="4" t="str">
        <f t="shared" si="2"/>
        <v>2023-07-04</v>
      </c>
      <c r="B108" s="4" t="str">
        <f>"1830"</f>
        <v>1830</v>
      </c>
      <c r="C108" s="5" t="s">
        <v>83</v>
      </c>
      <c r="D108" s="5"/>
      <c r="E108" s="4">
        <v>126</v>
      </c>
      <c r="F108" s="4" t="s">
        <v>60</v>
      </c>
      <c r="G108" s="4"/>
      <c r="H108" s="4"/>
      <c r="I108" s="10"/>
      <c r="J108" s="6" t="s">
        <v>84</v>
      </c>
      <c r="K108" s="4">
        <v>2023</v>
      </c>
      <c r="L108" s="4" t="s">
        <v>17</v>
      </c>
      <c r="M108" s="4"/>
    </row>
    <row r="109" spans="1:13" ht="57.75">
      <c r="A109" s="14" t="str">
        <f t="shared" si="2"/>
        <v>2023-07-04</v>
      </c>
      <c r="B109" s="14" t="str">
        <f>"1840"</f>
        <v>1840</v>
      </c>
      <c r="C109" s="15" t="s">
        <v>167</v>
      </c>
      <c r="D109" s="15" t="s">
        <v>233</v>
      </c>
      <c r="E109" s="14">
        <v>2</v>
      </c>
      <c r="F109" s="14"/>
      <c r="G109" s="14"/>
      <c r="H109" s="14" t="s">
        <v>16</v>
      </c>
      <c r="I109" s="11" t="s">
        <v>504</v>
      </c>
      <c r="J109" s="13" t="s">
        <v>232</v>
      </c>
      <c r="K109" s="14">
        <v>2015</v>
      </c>
      <c r="L109" s="14" t="s">
        <v>27</v>
      </c>
      <c r="M109" s="14" t="s">
        <v>22</v>
      </c>
    </row>
    <row r="110" spans="1:13" ht="57.75">
      <c r="A110" s="14" t="str">
        <f t="shared" si="2"/>
        <v>2023-07-04</v>
      </c>
      <c r="B110" s="14" t="str">
        <f>"1930"</f>
        <v>1930</v>
      </c>
      <c r="C110" s="15" t="s">
        <v>234</v>
      </c>
      <c r="D110" s="15"/>
      <c r="E110" s="14">
        <v>6</v>
      </c>
      <c r="F110" s="14" t="s">
        <v>60</v>
      </c>
      <c r="G110" s="14"/>
      <c r="H110" s="14"/>
      <c r="I110" s="11" t="s">
        <v>510</v>
      </c>
      <c r="J110" s="13" t="s">
        <v>235</v>
      </c>
      <c r="K110" s="14">
        <v>2023</v>
      </c>
      <c r="L110" s="14" t="s">
        <v>17</v>
      </c>
      <c r="M110" s="14"/>
    </row>
    <row r="111" spans="1:13" ht="72">
      <c r="A111" s="14" t="str">
        <f t="shared" si="2"/>
        <v>2023-07-04</v>
      </c>
      <c r="B111" s="14" t="str">
        <f>"2030"</f>
        <v>2030</v>
      </c>
      <c r="C111" s="15" t="s">
        <v>65</v>
      </c>
      <c r="D111" s="15"/>
      <c r="E111" s="14">
        <v>18</v>
      </c>
      <c r="F111" s="14" t="s">
        <v>60</v>
      </c>
      <c r="G111" s="14"/>
      <c r="H111" s="14"/>
      <c r="I111" s="11" t="s">
        <v>511</v>
      </c>
      <c r="J111" s="13" t="s">
        <v>66</v>
      </c>
      <c r="K111" s="14">
        <v>2023</v>
      </c>
      <c r="L111" s="14" t="s">
        <v>17</v>
      </c>
      <c r="M111" s="14"/>
    </row>
    <row r="112" spans="1:13" ht="72">
      <c r="A112" s="14" t="str">
        <f t="shared" si="2"/>
        <v>2023-07-04</v>
      </c>
      <c r="B112" s="14" t="str">
        <f>"2100"</f>
        <v>2100</v>
      </c>
      <c r="C112" s="15" t="s">
        <v>236</v>
      </c>
      <c r="D112" s="15"/>
      <c r="E112" s="14">
        <v>0</v>
      </c>
      <c r="F112" s="14" t="s">
        <v>96</v>
      </c>
      <c r="G112" s="14" t="s">
        <v>205</v>
      </c>
      <c r="H112" s="14" t="s">
        <v>16</v>
      </c>
      <c r="I112" s="11" t="s">
        <v>509</v>
      </c>
      <c r="J112" s="13" t="s">
        <v>237</v>
      </c>
      <c r="K112" s="14">
        <v>2022</v>
      </c>
      <c r="L112" s="14" t="s">
        <v>17</v>
      </c>
      <c r="M112" s="14"/>
    </row>
    <row r="113" spans="1:13" ht="57.75">
      <c r="A113" s="14" t="str">
        <f t="shared" si="2"/>
        <v>2023-07-04</v>
      </c>
      <c r="B113" s="14" t="str">
        <f>"2220"</f>
        <v>2220</v>
      </c>
      <c r="C113" s="15" t="s">
        <v>238</v>
      </c>
      <c r="D113" s="15" t="s">
        <v>38</v>
      </c>
      <c r="E113" s="14">
        <v>0</v>
      </c>
      <c r="F113" s="14" t="s">
        <v>96</v>
      </c>
      <c r="G113" s="14" t="s">
        <v>239</v>
      </c>
      <c r="H113" s="14" t="s">
        <v>16</v>
      </c>
      <c r="I113" s="11" t="s">
        <v>512</v>
      </c>
      <c r="J113" s="13" t="s">
        <v>240</v>
      </c>
      <c r="K113" s="14">
        <v>1988</v>
      </c>
      <c r="L113" s="14" t="s">
        <v>17</v>
      </c>
      <c r="M113" s="14"/>
    </row>
    <row r="114" spans="1:13" ht="28.5">
      <c r="A114" s="4" t="str">
        <f t="shared" si="2"/>
        <v>2023-07-04</v>
      </c>
      <c r="B114" s="4" t="str">
        <f>"2355"</f>
        <v>2355</v>
      </c>
      <c r="C114" s="5" t="s">
        <v>241</v>
      </c>
      <c r="D114" s="5" t="s">
        <v>243</v>
      </c>
      <c r="E114" s="4">
        <v>1</v>
      </c>
      <c r="F114" s="4" t="s">
        <v>13</v>
      </c>
      <c r="G114" s="4"/>
      <c r="H114" s="4" t="s">
        <v>16</v>
      </c>
      <c r="I114" s="10"/>
      <c r="J114" s="6" t="s">
        <v>242</v>
      </c>
      <c r="K114" s="4">
        <v>2023</v>
      </c>
      <c r="L114" s="4" t="s">
        <v>17</v>
      </c>
      <c r="M114" s="4"/>
    </row>
    <row r="115" spans="1:13" ht="72">
      <c r="A115" s="4" t="str">
        <f t="shared" si="2"/>
        <v>2023-07-04</v>
      </c>
      <c r="B115" s="4" t="str">
        <f>"2400"</f>
        <v>2400</v>
      </c>
      <c r="C115" s="5" t="s">
        <v>99</v>
      </c>
      <c r="D115" s="5" t="s">
        <v>245</v>
      </c>
      <c r="E115" s="4">
        <v>4</v>
      </c>
      <c r="F115" s="4" t="s">
        <v>47</v>
      </c>
      <c r="G115" s="4"/>
      <c r="H115" s="4" t="s">
        <v>16</v>
      </c>
      <c r="I115" s="10"/>
      <c r="J115" s="6" t="s">
        <v>244</v>
      </c>
      <c r="K115" s="4">
        <v>0</v>
      </c>
      <c r="L115" s="4" t="s">
        <v>17</v>
      </c>
      <c r="M115" s="4"/>
    </row>
    <row r="116" spans="1:13" ht="28.5">
      <c r="A116" s="4" t="str">
        <f t="shared" si="2"/>
        <v>2023-07-04</v>
      </c>
      <c r="B116" s="4" t="str">
        <f>"2500"</f>
        <v>2500</v>
      </c>
      <c r="C116" s="5" t="s">
        <v>246</v>
      </c>
      <c r="D116" s="5" t="s">
        <v>248</v>
      </c>
      <c r="E116" s="4">
        <v>5</v>
      </c>
      <c r="F116" s="4" t="s">
        <v>13</v>
      </c>
      <c r="G116" s="4"/>
      <c r="H116" s="4" t="s">
        <v>16</v>
      </c>
      <c r="I116" s="10"/>
      <c r="J116" s="6" t="s">
        <v>247</v>
      </c>
      <c r="K116" s="4">
        <v>0</v>
      </c>
      <c r="L116" s="4" t="s">
        <v>17</v>
      </c>
      <c r="M116" s="4"/>
    </row>
    <row r="117" spans="1:13" ht="57.75">
      <c r="A117" s="4" t="str">
        <f t="shared" si="2"/>
        <v>2023-07-04</v>
      </c>
      <c r="B117" s="4" t="str">
        <f>"2600"</f>
        <v>2600</v>
      </c>
      <c r="C117" s="5" t="s">
        <v>105</v>
      </c>
      <c r="D117" s="5" t="s">
        <v>249</v>
      </c>
      <c r="E117" s="4">
        <v>6</v>
      </c>
      <c r="F117" s="4" t="s">
        <v>13</v>
      </c>
      <c r="G117" s="4"/>
      <c r="H117" s="4" t="s">
        <v>16</v>
      </c>
      <c r="I117" s="10"/>
      <c r="J117" s="6" t="s">
        <v>106</v>
      </c>
      <c r="K117" s="4">
        <v>0</v>
      </c>
      <c r="L117" s="4" t="s">
        <v>17</v>
      </c>
      <c r="M117" s="4"/>
    </row>
    <row r="118" spans="1:13" ht="43.5">
      <c r="A118" s="4" t="str">
        <f t="shared" si="2"/>
        <v>2023-07-04</v>
      </c>
      <c r="B118" s="4" t="str">
        <f>"2700"</f>
        <v>2700</v>
      </c>
      <c r="C118" s="5" t="s">
        <v>107</v>
      </c>
      <c r="D118" s="5"/>
      <c r="E118" s="4">
        <v>5</v>
      </c>
      <c r="F118" s="4" t="s">
        <v>13</v>
      </c>
      <c r="G118" s="4"/>
      <c r="H118" s="4" t="s">
        <v>16</v>
      </c>
      <c r="I118" s="10"/>
      <c r="J118" s="6" t="s">
        <v>108</v>
      </c>
      <c r="K118" s="4">
        <v>2015</v>
      </c>
      <c r="L118" s="4" t="s">
        <v>17</v>
      </c>
      <c r="M118" s="4"/>
    </row>
    <row r="119" spans="1:13" ht="57.75">
      <c r="A119" s="4" t="str">
        <f t="shared" si="2"/>
        <v>2023-07-04</v>
      </c>
      <c r="B119" s="4" t="str">
        <f>"2800"</f>
        <v>2800</v>
      </c>
      <c r="C119" s="5" t="s">
        <v>109</v>
      </c>
      <c r="D119" s="5"/>
      <c r="E119" s="4">
        <v>3</v>
      </c>
      <c r="F119" s="4" t="s">
        <v>13</v>
      </c>
      <c r="G119" s="4"/>
      <c r="H119" s="4" t="s">
        <v>16</v>
      </c>
      <c r="I119" s="10"/>
      <c r="J119" s="6" t="s">
        <v>110</v>
      </c>
      <c r="K119" s="4">
        <v>2021</v>
      </c>
      <c r="L119" s="4" t="s">
        <v>17</v>
      </c>
      <c r="M119" s="4"/>
    </row>
    <row r="120" spans="1:13" ht="57.75">
      <c r="A120" s="4" t="str">
        <f aca="true" t="shared" si="3" ref="A120:A164">"2023-07-05"</f>
        <v>2023-07-05</v>
      </c>
      <c r="B120" s="4" t="str">
        <f>"0500"</f>
        <v>0500</v>
      </c>
      <c r="C120" s="5" t="s">
        <v>12</v>
      </c>
      <c r="D120" s="5" t="s">
        <v>250</v>
      </c>
      <c r="E120" s="4">
        <v>3</v>
      </c>
      <c r="F120" s="4" t="s">
        <v>13</v>
      </c>
      <c r="G120" s="4"/>
      <c r="H120" s="4" t="s">
        <v>16</v>
      </c>
      <c r="I120" s="10"/>
      <c r="J120" s="6" t="s">
        <v>165</v>
      </c>
      <c r="K120" s="4">
        <v>2022</v>
      </c>
      <c r="L120" s="4" t="s">
        <v>17</v>
      </c>
      <c r="M120" s="4"/>
    </row>
    <row r="121" spans="1:13" ht="57.75">
      <c r="A121" s="4" t="str">
        <f t="shared" si="3"/>
        <v>2023-07-05</v>
      </c>
      <c r="B121" s="4" t="str">
        <f>"0530"</f>
        <v>0530</v>
      </c>
      <c r="C121" s="5" t="s">
        <v>12</v>
      </c>
      <c r="D121" s="5" t="s">
        <v>251</v>
      </c>
      <c r="E121" s="4">
        <v>4</v>
      </c>
      <c r="F121" s="4" t="s">
        <v>13</v>
      </c>
      <c r="G121" s="4"/>
      <c r="H121" s="4" t="s">
        <v>16</v>
      </c>
      <c r="I121" s="10"/>
      <c r="J121" s="6" t="s">
        <v>165</v>
      </c>
      <c r="K121" s="4">
        <v>2022</v>
      </c>
      <c r="L121" s="4" t="s">
        <v>17</v>
      </c>
      <c r="M121" s="4"/>
    </row>
    <row r="122" spans="1:13" ht="28.5">
      <c r="A122" s="4" t="str">
        <f t="shared" si="3"/>
        <v>2023-07-05</v>
      </c>
      <c r="B122" s="4" t="str">
        <f>"0600"</f>
        <v>0600</v>
      </c>
      <c r="C122" s="5" t="s">
        <v>19</v>
      </c>
      <c r="D122" s="5" t="s">
        <v>252</v>
      </c>
      <c r="E122" s="4">
        <v>8</v>
      </c>
      <c r="F122" s="4" t="s">
        <v>13</v>
      </c>
      <c r="G122" s="4"/>
      <c r="H122" s="4" t="s">
        <v>16</v>
      </c>
      <c r="I122" s="10"/>
      <c r="J122" s="6" t="s">
        <v>20</v>
      </c>
      <c r="K122" s="4">
        <v>2019</v>
      </c>
      <c r="L122" s="4" t="s">
        <v>17</v>
      </c>
      <c r="M122" s="4"/>
    </row>
    <row r="123" spans="1:13" ht="28.5">
      <c r="A123" s="4" t="str">
        <f t="shared" si="3"/>
        <v>2023-07-05</v>
      </c>
      <c r="B123" s="4" t="str">
        <f>"0625"</f>
        <v>0625</v>
      </c>
      <c r="C123" s="5" t="s">
        <v>19</v>
      </c>
      <c r="D123" s="5" t="s">
        <v>253</v>
      </c>
      <c r="E123" s="4">
        <v>9</v>
      </c>
      <c r="F123" s="4" t="s">
        <v>47</v>
      </c>
      <c r="G123" s="4"/>
      <c r="H123" s="4" t="s">
        <v>16</v>
      </c>
      <c r="I123" s="10"/>
      <c r="J123" s="6" t="s">
        <v>20</v>
      </c>
      <c r="K123" s="4">
        <v>2019</v>
      </c>
      <c r="L123" s="4" t="s">
        <v>17</v>
      </c>
      <c r="M123" s="4"/>
    </row>
    <row r="124" spans="1:13" ht="43.5">
      <c r="A124" s="4" t="str">
        <f t="shared" si="3"/>
        <v>2023-07-05</v>
      </c>
      <c r="B124" s="4" t="str">
        <f>"0650"</f>
        <v>0650</v>
      </c>
      <c r="C124" s="5" t="s">
        <v>24</v>
      </c>
      <c r="D124" s="5" t="s">
        <v>255</v>
      </c>
      <c r="E124" s="4">
        <v>5</v>
      </c>
      <c r="F124" s="4" t="s">
        <v>13</v>
      </c>
      <c r="G124" s="4"/>
      <c r="H124" s="4" t="s">
        <v>16</v>
      </c>
      <c r="I124" s="10"/>
      <c r="J124" s="6" t="s">
        <v>254</v>
      </c>
      <c r="K124" s="4">
        <v>2018</v>
      </c>
      <c r="L124" s="4" t="s">
        <v>27</v>
      </c>
      <c r="M124" s="4"/>
    </row>
    <row r="125" spans="1:13" ht="72">
      <c r="A125" s="4" t="str">
        <f t="shared" si="3"/>
        <v>2023-07-05</v>
      </c>
      <c r="B125" s="4" t="str">
        <f>"0715"</f>
        <v>0715</v>
      </c>
      <c r="C125" s="5" t="s">
        <v>28</v>
      </c>
      <c r="D125" s="5" t="s">
        <v>257</v>
      </c>
      <c r="E125" s="4">
        <v>5</v>
      </c>
      <c r="F125" s="4" t="s">
        <v>13</v>
      </c>
      <c r="G125" s="4"/>
      <c r="H125" s="4" t="s">
        <v>16</v>
      </c>
      <c r="I125" s="10"/>
      <c r="J125" s="6" t="s">
        <v>256</v>
      </c>
      <c r="K125" s="4">
        <v>2018</v>
      </c>
      <c r="L125" s="4" t="s">
        <v>17</v>
      </c>
      <c r="M125" s="4"/>
    </row>
    <row r="126" spans="1:13" ht="57.75">
      <c r="A126" s="4" t="str">
        <f t="shared" si="3"/>
        <v>2023-07-05</v>
      </c>
      <c r="B126" s="4" t="str">
        <f>"0730"</f>
        <v>0730</v>
      </c>
      <c r="C126" s="5" t="s">
        <v>31</v>
      </c>
      <c r="D126" s="5" t="s">
        <v>259</v>
      </c>
      <c r="E126" s="4">
        <v>5</v>
      </c>
      <c r="F126" s="4" t="s">
        <v>13</v>
      </c>
      <c r="G126" s="4"/>
      <c r="H126" s="4" t="s">
        <v>16</v>
      </c>
      <c r="I126" s="10"/>
      <c r="J126" s="6" t="s">
        <v>258</v>
      </c>
      <c r="K126" s="4">
        <v>2009</v>
      </c>
      <c r="L126" s="4" t="s">
        <v>34</v>
      </c>
      <c r="M126" s="4"/>
    </row>
    <row r="127" spans="1:13" ht="28.5">
      <c r="A127" s="4" t="str">
        <f t="shared" si="3"/>
        <v>2023-07-05</v>
      </c>
      <c r="B127" s="4" t="str">
        <f>"0755"</f>
        <v>0755</v>
      </c>
      <c r="C127" s="5" t="s">
        <v>35</v>
      </c>
      <c r="D127" s="5" t="s">
        <v>261</v>
      </c>
      <c r="E127" s="4">
        <v>5</v>
      </c>
      <c r="F127" s="4" t="s">
        <v>13</v>
      </c>
      <c r="G127" s="4"/>
      <c r="H127" s="4" t="s">
        <v>16</v>
      </c>
      <c r="I127" s="10"/>
      <c r="J127" s="6" t="s">
        <v>260</v>
      </c>
      <c r="K127" s="4">
        <v>0</v>
      </c>
      <c r="L127" s="4" t="s">
        <v>38</v>
      </c>
      <c r="M127" s="4"/>
    </row>
    <row r="128" spans="1:13" ht="57.75">
      <c r="A128" s="4" t="str">
        <f t="shared" si="3"/>
        <v>2023-07-05</v>
      </c>
      <c r="B128" s="4" t="str">
        <f>"0805"</f>
        <v>0805</v>
      </c>
      <c r="C128" s="5" t="s">
        <v>39</v>
      </c>
      <c r="D128" s="5" t="s">
        <v>263</v>
      </c>
      <c r="E128" s="4">
        <v>27</v>
      </c>
      <c r="F128" s="4" t="s">
        <v>13</v>
      </c>
      <c r="G128" s="4"/>
      <c r="H128" s="4" t="s">
        <v>16</v>
      </c>
      <c r="I128" s="10"/>
      <c r="J128" s="6" t="s">
        <v>262</v>
      </c>
      <c r="K128" s="4">
        <v>2020</v>
      </c>
      <c r="L128" s="4" t="s">
        <v>27</v>
      </c>
      <c r="M128" s="4"/>
    </row>
    <row r="129" spans="1:13" ht="28.5">
      <c r="A129" s="4" t="str">
        <f t="shared" si="3"/>
        <v>2023-07-05</v>
      </c>
      <c r="B129" s="4" t="str">
        <f>"0815"</f>
        <v>0815</v>
      </c>
      <c r="C129" s="5" t="s">
        <v>42</v>
      </c>
      <c r="D129" s="5" t="s">
        <v>265</v>
      </c>
      <c r="E129" s="4">
        <v>5</v>
      </c>
      <c r="F129" s="4" t="s">
        <v>13</v>
      </c>
      <c r="G129" s="4"/>
      <c r="H129" s="4" t="s">
        <v>16</v>
      </c>
      <c r="I129" s="10"/>
      <c r="J129" s="6" t="s">
        <v>264</v>
      </c>
      <c r="K129" s="4">
        <v>2020</v>
      </c>
      <c r="L129" s="4" t="s">
        <v>45</v>
      </c>
      <c r="M129" s="4"/>
    </row>
    <row r="130" spans="1:13" ht="57.75">
      <c r="A130" s="4" t="str">
        <f t="shared" si="3"/>
        <v>2023-07-05</v>
      </c>
      <c r="B130" s="4" t="str">
        <f>"0820"</f>
        <v>0820</v>
      </c>
      <c r="C130" s="5" t="s">
        <v>46</v>
      </c>
      <c r="D130" s="5" t="s">
        <v>540</v>
      </c>
      <c r="E130" s="4">
        <v>8</v>
      </c>
      <c r="F130" s="4" t="s">
        <v>47</v>
      </c>
      <c r="G130" s="4"/>
      <c r="H130" s="4" t="s">
        <v>16</v>
      </c>
      <c r="I130" s="10"/>
      <c r="J130" s="6" t="s">
        <v>266</v>
      </c>
      <c r="K130" s="4">
        <v>1987</v>
      </c>
      <c r="L130" s="4" t="s">
        <v>49</v>
      </c>
      <c r="M130" s="4" t="s">
        <v>22</v>
      </c>
    </row>
    <row r="131" spans="1:13" ht="57.75">
      <c r="A131" s="4" t="str">
        <f t="shared" si="3"/>
        <v>2023-07-05</v>
      </c>
      <c r="B131" s="4" t="str">
        <f>"0845"</f>
        <v>0845</v>
      </c>
      <c r="C131" s="5" t="s">
        <v>50</v>
      </c>
      <c r="D131" s="5" t="s">
        <v>268</v>
      </c>
      <c r="E131" s="4">
        <v>7</v>
      </c>
      <c r="F131" s="4" t="s">
        <v>47</v>
      </c>
      <c r="G131" s="4"/>
      <c r="H131" s="4" t="s">
        <v>16</v>
      </c>
      <c r="I131" s="10"/>
      <c r="J131" s="6" t="s">
        <v>267</v>
      </c>
      <c r="K131" s="4">
        <v>2015</v>
      </c>
      <c r="L131" s="4" t="s">
        <v>17</v>
      </c>
      <c r="M131" s="4"/>
    </row>
    <row r="132" spans="1:13" ht="72">
      <c r="A132" s="4" t="str">
        <f t="shared" si="3"/>
        <v>2023-07-05</v>
      </c>
      <c r="B132" s="4" t="str">
        <f>"0910"</f>
        <v>0910</v>
      </c>
      <c r="C132" s="5" t="s">
        <v>54</v>
      </c>
      <c r="D132" s="5" t="s">
        <v>270</v>
      </c>
      <c r="E132" s="4">
        <v>7</v>
      </c>
      <c r="F132" s="4" t="s">
        <v>13</v>
      </c>
      <c r="G132" s="4"/>
      <c r="H132" s="4" t="s">
        <v>16</v>
      </c>
      <c r="I132" s="10"/>
      <c r="J132" s="6" t="s">
        <v>269</v>
      </c>
      <c r="K132" s="4">
        <v>2019</v>
      </c>
      <c r="L132" s="4" t="s">
        <v>27</v>
      </c>
      <c r="M132" s="4"/>
    </row>
    <row r="133" spans="1:13" ht="43.5">
      <c r="A133" s="4" t="str">
        <f t="shared" si="3"/>
        <v>2023-07-05</v>
      </c>
      <c r="B133" s="4" t="str">
        <f>"0935"</f>
        <v>0935</v>
      </c>
      <c r="C133" s="5" t="s">
        <v>54</v>
      </c>
      <c r="D133" s="5" t="s">
        <v>272</v>
      </c>
      <c r="E133" s="4">
        <v>8</v>
      </c>
      <c r="F133" s="4" t="s">
        <v>13</v>
      </c>
      <c r="G133" s="4"/>
      <c r="H133" s="4" t="s">
        <v>16</v>
      </c>
      <c r="I133" s="10"/>
      <c r="J133" s="6" t="s">
        <v>271</v>
      </c>
      <c r="K133" s="4">
        <v>2019</v>
      </c>
      <c r="L133" s="4" t="s">
        <v>27</v>
      </c>
      <c r="M133" s="4"/>
    </row>
    <row r="134" spans="1:13" ht="57.75">
      <c r="A134" s="4" t="str">
        <f t="shared" si="3"/>
        <v>2023-07-05</v>
      </c>
      <c r="B134" s="4" t="str">
        <f>"1000"</f>
        <v>1000</v>
      </c>
      <c r="C134" s="5" t="s">
        <v>167</v>
      </c>
      <c r="D134" s="5" t="s">
        <v>233</v>
      </c>
      <c r="E134" s="4">
        <v>2</v>
      </c>
      <c r="F134" s="4"/>
      <c r="G134" s="4"/>
      <c r="H134" s="4" t="s">
        <v>16</v>
      </c>
      <c r="I134" s="10"/>
      <c r="J134" s="6" t="s">
        <v>232</v>
      </c>
      <c r="K134" s="4">
        <v>2015</v>
      </c>
      <c r="L134" s="4" t="s">
        <v>27</v>
      </c>
      <c r="M134" s="4" t="s">
        <v>22</v>
      </c>
    </row>
    <row r="135" spans="1:13" ht="57.75">
      <c r="A135" s="4" t="str">
        <f t="shared" si="3"/>
        <v>2023-07-05</v>
      </c>
      <c r="B135" s="4" t="str">
        <f>"1050"</f>
        <v>1050</v>
      </c>
      <c r="C135" s="5" t="s">
        <v>273</v>
      </c>
      <c r="D135" s="5" t="s">
        <v>273</v>
      </c>
      <c r="E135" s="4">
        <v>1</v>
      </c>
      <c r="F135" s="4" t="s">
        <v>47</v>
      </c>
      <c r="G135" s="4" t="s">
        <v>86</v>
      </c>
      <c r="H135" s="4" t="s">
        <v>16</v>
      </c>
      <c r="I135" s="10"/>
      <c r="J135" s="6" t="s">
        <v>274</v>
      </c>
      <c r="K135" s="4">
        <v>2018</v>
      </c>
      <c r="L135" s="4" t="s">
        <v>17</v>
      </c>
      <c r="M135" s="4"/>
    </row>
    <row r="136" spans="1:13" ht="57.75">
      <c r="A136" s="4" t="str">
        <f t="shared" si="3"/>
        <v>2023-07-05</v>
      </c>
      <c r="B136" s="4" t="str">
        <f>"1100"</f>
        <v>1100</v>
      </c>
      <c r="C136" s="5" t="s">
        <v>234</v>
      </c>
      <c r="D136" s="5"/>
      <c r="E136" s="4">
        <v>6</v>
      </c>
      <c r="F136" s="4" t="s">
        <v>60</v>
      </c>
      <c r="G136" s="4"/>
      <c r="H136" s="4" t="s">
        <v>16</v>
      </c>
      <c r="I136" s="10"/>
      <c r="J136" s="6" t="s">
        <v>235</v>
      </c>
      <c r="K136" s="4">
        <v>2023</v>
      </c>
      <c r="L136" s="4" t="s">
        <v>17</v>
      </c>
      <c r="M136" s="4"/>
    </row>
    <row r="137" spans="1:13" ht="72">
      <c r="A137" s="4" t="str">
        <f t="shared" si="3"/>
        <v>2023-07-05</v>
      </c>
      <c r="B137" s="4" t="str">
        <f>"1200"</f>
        <v>1200</v>
      </c>
      <c r="C137" s="5" t="s">
        <v>65</v>
      </c>
      <c r="D137" s="5"/>
      <c r="E137" s="4">
        <v>18</v>
      </c>
      <c r="F137" s="4" t="s">
        <v>60</v>
      </c>
      <c r="G137" s="4"/>
      <c r="H137" s="4" t="s">
        <v>16</v>
      </c>
      <c r="I137" s="10"/>
      <c r="J137" s="6" t="s">
        <v>66</v>
      </c>
      <c r="K137" s="4">
        <v>2023</v>
      </c>
      <c r="L137" s="4" t="s">
        <v>17</v>
      </c>
      <c r="M137" s="4"/>
    </row>
    <row r="138" spans="1:13" ht="57.75">
      <c r="A138" s="4" t="str">
        <f t="shared" si="3"/>
        <v>2023-07-05</v>
      </c>
      <c r="B138" s="4" t="str">
        <f>"1230"</f>
        <v>1230</v>
      </c>
      <c r="C138" s="5" t="s">
        <v>275</v>
      </c>
      <c r="D138" s="5" t="s">
        <v>277</v>
      </c>
      <c r="E138" s="4">
        <v>4</v>
      </c>
      <c r="F138" s="4" t="s">
        <v>13</v>
      </c>
      <c r="G138" s="4"/>
      <c r="H138" s="4" t="s">
        <v>16</v>
      </c>
      <c r="I138" s="10"/>
      <c r="J138" s="6" t="s">
        <v>276</v>
      </c>
      <c r="K138" s="4">
        <v>2018</v>
      </c>
      <c r="L138" s="4" t="s">
        <v>17</v>
      </c>
      <c r="M138" s="4"/>
    </row>
    <row r="139" spans="1:13" ht="43.5">
      <c r="A139" s="4" t="str">
        <f t="shared" si="3"/>
        <v>2023-07-05</v>
      </c>
      <c r="B139" s="4" t="str">
        <f>"1300"</f>
        <v>1300</v>
      </c>
      <c r="C139" s="5" t="s">
        <v>278</v>
      </c>
      <c r="D139" s="5"/>
      <c r="E139" s="4">
        <v>0</v>
      </c>
      <c r="F139" s="4" t="s">
        <v>47</v>
      </c>
      <c r="G139" s="4"/>
      <c r="H139" s="4" t="s">
        <v>16</v>
      </c>
      <c r="I139" s="10"/>
      <c r="J139" s="6" t="s">
        <v>279</v>
      </c>
      <c r="K139" s="4">
        <v>0</v>
      </c>
      <c r="L139" s="4" t="s">
        <v>17</v>
      </c>
      <c r="M139" s="4"/>
    </row>
    <row r="140" spans="1:13" ht="57.75">
      <c r="A140" s="4" t="str">
        <f t="shared" si="3"/>
        <v>2023-07-05</v>
      </c>
      <c r="B140" s="4" t="str">
        <f>"1400"</f>
        <v>1400</v>
      </c>
      <c r="C140" s="5" t="s">
        <v>137</v>
      </c>
      <c r="D140" s="5"/>
      <c r="E140" s="4">
        <v>202</v>
      </c>
      <c r="F140" s="4" t="s">
        <v>47</v>
      </c>
      <c r="G140" s="4" t="s">
        <v>209</v>
      </c>
      <c r="H140" s="4" t="s">
        <v>16</v>
      </c>
      <c r="I140" s="10"/>
      <c r="J140" s="6" t="s">
        <v>280</v>
      </c>
      <c r="K140" s="4">
        <v>2022</v>
      </c>
      <c r="L140" s="4" t="s">
        <v>140</v>
      </c>
      <c r="M140" s="4"/>
    </row>
    <row r="141" spans="1:13" ht="43.5">
      <c r="A141" s="4" t="str">
        <f t="shared" si="3"/>
        <v>2023-07-05</v>
      </c>
      <c r="B141" s="4" t="str">
        <f>"1430"</f>
        <v>1430</v>
      </c>
      <c r="C141" s="5" t="s">
        <v>141</v>
      </c>
      <c r="D141" s="5" t="s">
        <v>282</v>
      </c>
      <c r="E141" s="4">
        <v>14</v>
      </c>
      <c r="F141" s="4" t="s">
        <v>13</v>
      </c>
      <c r="G141" s="4"/>
      <c r="H141" s="4" t="s">
        <v>16</v>
      </c>
      <c r="I141" s="10"/>
      <c r="J141" s="6" t="s">
        <v>281</v>
      </c>
      <c r="K141" s="4">
        <v>0</v>
      </c>
      <c r="L141" s="4" t="s">
        <v>38</v>
      </c>
      <c r="M141" s="4"/>
    </row>
    <row r="142" spans="1:13" ht="57.75">
      <c r="A142" s="4" t="str">
        <f t="shared" si="3"/>
        <v>2023-07-05</v>
      </c>
      <c r="B142" s="4" t="str">
        <f>"1500"</f>
        <v>1500</v>
      </c>
      <c r="C142" s="5" t="s">
        <v>144</v>
      </c>
      <c r="D142" s="5" t="s">
        <v>284</v>
      </c>
      <c r="E142" s="4">
        <v>10</v>
      </c>
      <c r="F142" s="4" t="s">
        <v>13</v>
      </c>
      <c r="G142" s="4"/>
      <c r="H142" s="4" t="s">
        <v>16</v>
      </c>
      <c r="I142" s="10"/>
      <c r="J142" s="6" t="s">
        <v>283</v>
      </c>
      <c r="K142" s="4">
        <v>2019</v>
      </c>
      <c r="L142" s="4" t="s">
        <v>34</v>
      </c>
      <c r="M142" s="4"/>
    </row>
    <row r="143" spans="1:13" ht="43.5">
      <c r="A143" s="4" t="str">
        <f t="shared" si="3"/>
        <v>2023-07-05</v>
      </c>
      <c r="B143" s="4" t="str">
        <f>"1525"</f>
        <v>1525</v>
      </c>
      <c r="C143" s="5" t="s">
        <v>285</v>
      </c>
      <c r="D143" s="5" t="s">
        <v>541</v>
      </c>
      <c r="E143" s="4">
        <v>1</v>
      </c>
      <c r="F143" s="4" t="s">
        <v>13</v>
      </c>
      <c r="G143" s="4"/>
      <c r="H143" s="4" t="s">
        <v>16</v>
      </c>
      <c r="I143" s="10"/>
      <c r="J143" s="6" t="s">
        <v>286</v>
      </c>
      <c r="K143" s="4">
        <v>0</v>
      </c>
      <c r="L143" s="4" t="s">
        <v>38</v>
      </c>
      <c r="M143" s="4" t="s">
        <v>22</v>
      </c>
    </row>
    <row r="144" spans="1:13" ht="57.75">
      <c r="A144" s="4" t="str">
        <f t="shared" si="3"/>
        <v>2023-07-05</v>
      </c>
      <c r="B144" s="4" t="str">
        <f>"1540"</f>
        <v>1540</v>
      </c>
      <c r="C144" s="5" t="s">
        <v>149</v>
      </c>
      <c r="D144" s="5" t="s">
        <v>288</v>
      </c>
      <c r="E144" s="4">
        <v>4</v>
      </c>
      <c r="F144" s="4" t="s">
        <v>13</v>
      </c>
      <c r="G144" s="4"/>
      <c r="H144" s="4" t="s">
        <v>16</v>
      </c>
      <c r="I144" s="10"/>
      <c r="J144" s="6" t="s">
        <v>287</v>
      </c>
      <c r="K144" s="4">
        <v>2016</v>
      </c>
      <c r="L144" s="4" t="s">
        <v>17</v>
      </c>
      <c r="M144" s="4"/>
    </row>
    <row r="145" spans="1:13" ht="28.5">
      <c r="A145" s="4" t="str">
        <f t="shared" si="3"/>
        <v>2023-07-05</v>
      </c>
      <c r="B145" s="4" t="str">
        <f>"1555"</f>
        <v>1555</v>
      </c>
      <c r="C145" s="5" t="s">
        <v>152</v>
      </c>
      <c r="D145" s="5" t="s">
        <v>290</v>
      </c>
      <c r="E145" s="4">
        <v>4</v>
      </c>
      <c r="F145" s="4" t="s">
        <v>13</v>
      </c>
      <c r="G145" s="4"/>
      <c r="H145" s="4" t="s">
        <v>16</v>
      </c>
      <c r="I145" s="10"/>
      <c r="J145" s="6" t="s">
        <v>289</v>
      </c>
      <c r="K145" s="4">
        <v>2021</v>
      </c>
      <c r="L145" s="4" t="s">
        <v>27</v>
      </c>
      <c r="M145" s="4"/>
    </row>
    <row r="146" spans="1:13" ht="72">
      <c r="A146" s="4" t="str">
        <f t="shared" si="3"/>
        <v>2023-07-05</v>
      </c>
      <c r="B146" s="4" t="str">
        <f>"1600"</f>
        <v>1600</v>
      </c>
      <c r="C146" s="5" t="s">
        <v>155</v>
      </c>
      <c r="D146" s="5" t="s">
        <v>292</v>
      </c>
      <c r="E146" s="4">
        <v>6</v>
      </c>
      <c r="F146" s="4" t="s">
        <v>47</v>
      </c>
      <c r="G146" s="4" t="s">
        <v>86</v>
      </c>
      <c r="H146" s="4" t="s">
        <v>16</v>
      </c>
      <c r="I146" s="10"/>
      <c r="J146" s="6" t="s">
        <v>291</v>
      </c>
      <c r="K146" s="4">
        <v>2019</v>
      </c>
      <c r="L146" s="4" t="s">
        <v>17</v>
      </c>
      <c r="M146" s="4" t="s">
        <v>22</v>
      </c>
    </row>
    <row r="147" spans="1:13" ht="72">
      <c r="A147" s="4" t="str">
        <f t="shared" si="3"/>
        <v>2023-07-05</v>
      </c>
      <c r="B147" s="4" t="str">
        <f>"1630"</f>
        <v>1630</v>
      </c>
      <c r="C147" s="5" t="s">
        <v>222</v>
      </c>
      <c r="D147" s="5" t="s">
        <v>294</v>
      </c>
      <c r="E147" s="4">
        <v>6</v>
      </c>
      <c r="F147" s="4" t="s">
        <v>47</v>
      </c>
      <c r="G147" s="4"/>
      <c r="H147" s="4" t="s">
        <v>16</v>
      </c>
      <c r="I147" s="10"/>
      <c r="J147" s="6" t="s">
        <v>293</v>
      </c>
      <c r="K147" s="4">
        <v>2018</v>
      </c>
      <c r="L147" s="4" t="s">
        <v>17</v>
      </c>
      <c r="M147" s="4"/>
    </row>
    <row r="148" spans="1:13" ht="57.75">
      <c r="A148" s="4" t="str">
        <f t="shared" si="3"/>
        <v>2023-07-05</v>
      </c>
      <c r="B148" s="4" t="str">
        <f>"1645"</f>
        <v>1645</v>
      </c>
      <c r="C148" s="5" t="s">
        <v>79</v>
      </c>
      <c r="D148" s="5" t="s">
        <v>296</v>
      </c>
      <c r="E148" s="4">
        <v>5</v>
      </c>
      <c r="F148" s="4" t="s">
        <v>60</v>
      </c>
      <c r="G148" s="4"/>
      <c r="H148" s="4" t="s">
        <v>16</v>
      </c>
      <c r="I148" s="10"/>
      <c r="J148" s="6" t="s">
        <v>295</v>
      </c>
      <c r="K148" s="4">
        <v>2020</v>
      </c>
      <c r="L148" s="4" t="s">
        <v>17</v>
      </c>
      <c r="M148" s="4"/>
    </row>
    <row r="149" spans="1:13" ht="43.5">
      <c r="A149" s="4" t="str">
        <f t="shared" si="3"/>
        <v>2023-07-05</v>
      </c>
      <c r="B149" s="4" t="str">
        <f>"1715"</f>
        <v>1715</v>
      </c>
      <c r="C149" s="5" t="s">
        <v>542</v>
      </c>
      <c r="D149" s="5" t="s">
        <v>297</v>
      </c>
      <c r="E149" s="4">
        <v>3</v>
      </c>
      <c r="F149" s="4"/>
      <c r="G149" s="4"/>
      <c r="H149" s="4"/>
      <c r="I149" s="10"/>
      <c r="J149" s="6" t="s">
        <v>522</v>
      </c>
      <c r="K149" s="4">
        <v>2021</v>
      </c>
      <c r="L149" s="4" t="s">
        <v>17</v>
      </c>
      <c r="M149" s="4"/>
    </row>
    <row r="150" spans="1:13" ht="57.75">
      <c r="A150" s="4" t="str">
        <f t="shared" si="3"/>
        <v>2023-07-05</v>
      </c>
      <c r="B150" s="4" t="str">
        <f>"1730"</f>
        <v>1730</v>
      </c>
      <c r="C150" s="5" t="s">
        <v>298</v>
      </c>
      <c r="D150" s="5"/>
      <c r="E150" s="4">
        <v>95</v>
      </c>
      <c r="F150" s="4" t="s">
        <v>60</v>
      </c>
      <c r="G150" s="4"/>
      <c r="H150" s="4"/>
      <c r="I150" s="10"/>
      <c r="J150" s="6" t="s">
        <v>299</v>
      </c>
      <c r="K150" s="4">
        <v>2021</v>
      </c>
      <c r="L150" s="4" t="s">
        <v>140</v>
      </c>
      <c r="M150" s="4"/>
    </row>
    <row r="151" spans="1:13" ht="57.75">
      <c r="A151" s="4" t="str">
        <f t="shared" si="3"/>
        <v>2023-07-05</v>
      </c>
      <c r="B151" s="4" t="str">
        <f>"1800"</f>
        <v>1800</v>
      </c>
      <c r="C151" s="5" t="s">
        <v>12</v>
      </c>
      <c r="D151" s="5" t="s">
        <v>300</v>
      </c>
      <c r="E151" s="4">
        <v>15</v>
      </c>
      <c r="F151" s="4" t="s">
        <v>13</v>
      </c>
      <c r="G151" s="4"/>
      <c r="H151" s="4" t="s">
        <v>16</v>
      </c>
      <c r="I151" s="10"/>
      <c r="J151" s="6" t="s">
        <v>165</v>
      </c>
      <c r="K151" s="4">
        <v>2022</v>
      </c>
      <c r="L151" s="4" t="s">
        <v>17</v>
      </c>
      <c r="M151" s="4"/>
    </row>
    <row r="152" spans="1:13" ht="43.5">
      <c r="A152" s="4" t="str">
        <f t="shared" si="3"/>
        <v>2023-07-05</v>
      </c>
      <c r="B152" s="4" t="str">
        <f>"1830"</f>
        <v>1830</v>
      </c>
      <c r="C152" s="5" t="s">
        <v>83</v>
      </c>
      <c r="D152" s="5" t="s">
        <v>301</v>
      </c>
      <c r="E152" s="4">
        <v>127</v>
      </c>
      <c r="F152" s="4" t="s">
        <v>60</v>
      </c>
      <c r="G152" s="4"/>
      <c r="H152" s="4"/>
      <c r="I152" s="10"/>
      <c r="J152" s="6" t="s">
        <v>84</v>
      </c>
      <c r="K152" s="4">
        <v>2023</v>
      </c>
      <c r="L152" s="4" t="s">
        <v>17</v>
      </c>
      <c r="M152" s="4"/>
    </row>
    <row r="153" spans="1:13" ht="57.75">
      <c r="A153" s="4" t="str">
        <f t="shared" si="3"/>
        <v>2023-07-05</v>
      </c>
      <c r="B153" s="4" t="str">
        <f>"1840"</f>
        <v>1840</v>
      </c>
      <c r="C153" s="5" t="s">
        <v>167</v>
      </c>
      <c r="D153" s="5" t="s">
        <v>303</v>
      </c>
      <c r="E153" s="4">
        <v>3</v>
      </c>
      <c r="F153" s="4"/>
      <c r="G153" s="4"/>
      <c r="H153" s="4" t="s">
        <v>16</v>
      </c>
      <c r="I153" s="10"/>
      <c r="J153" s="6" t="s">
        <v>302</v>
      </c>
      <c r="K153" s="4">
        <v>2015</v>
      </c>
      <c r="L153" s="4" t="s">
        <v>27</v>
      </c>
      <c r="M153" s="4" t="s">
        <v>22</v>
      </c>
    </row>
    <row r="154" spans="1:13" ht="43.5">
      <c r="A154" s="14" t="str">
        <f t="shared" si="3"/>
        <v>2023-07-05</v>
      </c>
      <c r="B154" s="14" t="str">
        <f>"1930"</f>
        <v>1930</v>
      </c>
      <c r="C154" s="15" t="s">
        <v>304</v>
      </c>
      <c r="D154" s="15" t="s">
        <v>306</v>
      </c>
      <c r="E154" s="14">
        <v>3</v>
      </c>
      <c r="F154" s="14" t="s">
        <v>13</v>
      </c>
      <c r="G154" s="14"/>
      <c r="H154" s="14" t="s">
        <v>16</v>
      </c>
      <c r="I154" s="11" t="s">
        <v>513</v>
      </c>
      <c r="J154" s="13" t="s">
        <v>305</v>
      </c>
      <c r="K154" s="14">
        <v>2020</v>
      </c>
      <c r="L154" s="14" t="s">
        <v>17</v>
      </c>
      <c r="M154" s="14"/>
    </row>
    <row r="155" spans="1:13" ht="28.5">
      <c r="A155" s="14" t="str">
        <f t="shared" si="3"/>
        <v>2023-07-05</v>
      </c>
      <c r="B155" s="14" t="str">
        <f>"2000"</f>
        <v>2000</v>
      </c>
      <c r="C155" s="15" t="s">
        <v>307</v>
      </c>
      <c r="D155" s="15"/>
      <c r="E155" s="14">
        <v>0</v>
      </c>
      <c r="F155" s="14" t="s">
        <v>47</v>
      </c>
      <c r="G155" s="14" t="s">
        <v>308</v>
      </c>
      <c r="H155" s="14"/>
      <c r="I155" s="11" t="s">
        <v>513</v>
      </c>
      <c r="J155" s="13" t="s">
        <v>309</v>
      </c>
      <c r="K155" s="14">
        <v>2021</v>
      </c>
      <c r="L155" s="14" t="s">
        <v>17</v>
      </c>
      <c r="M155" s="14"/>
    </row>
    <row r="156" spans="1:13" ht="57.75">
      <c r="A156" s="14" t="str">
        <f t="shared" si="3"/>
        <v>2023-07-05</v>
      </c>
      <c r="B156" s="14" t="str">
        <f>"2030"</f>
        <v>2030</v>
      </c>
      <c r="C156" s="15" t="s">
        <v>310</v>
      </c>
      <c r="D156" s="15"/>
      <c r="E156" s="14">
        <v>17</v>
      </c>
      <c r="F156" s="14" t="s">
        <v>60</v>
      </c>
      <c r="G156" s="14"/>
      <c r="H156" s="14"/>
      <c r="I156" s="11" t="s">
        <v>514</v>
      </c>
      <c r="J156" s="13" t="s">
        <v>311</v>
      </c>
      <c r="K156" s="14">
        <v>2023</v>
      </c>
      <c r="L156" s="14" t="s">
        <v>17</v>
      </c>
      <c r="M156" s="14"/>
    </row>
    <row r="157" spans="1:13" ht="43.5">
      <c r="A157" s="14" t="str">
        <f t="shared" si="3"/>
        <v>2023-07-05</v>
      </c>
      <c r="B157" s="14" t="str">
        <f>"2130"</f>
        <v>2130</v>
      </c>
      <c r="C157" s="15" t="s">
        <v>312</v>
      </c>
      <c r="D157" s="15"/>
      <c r="E157" s="14">
        <v>0</v>
      </c>
      <c r="F157" s="14" t="s">
        <v>96</v>
      </c>
      <c r="G157" s="14" t="s">
        <v>308</v>
      </c>
      <c r="H157" s="14" t="s">
        <v>16</v>
      </c>
      <c r="I157" s="11" t="s">
        <v>506</v>
      </c>
      <c r="J157" s="13" t="s">
        <v>313</v>
      </c>
      <c r="K157" s="14">
        <v>2021</v>
      </c>
      <c r="L157" s="14" t="s">
        <v>17</v>
      </c>
      <c r="M157" s="14"/>
    </row>
    <row r="158" spans="1:13" ht="57.75">
      <c r="A158" s="4" t="str">
        <f t="shared" si="3"/>
        <v>2023-07-05</v>
      </c>
      <c r="B158" s="4" t="str">
        <f>"2225"</f>
        <v>2225</v>
      </c>
      <c r="C158" s="5" t="s">
        <v>314</v>
      </c>
      <c r="D158" s="5" t="s">
        <v>38</v>
      </c>
      <c r="E158" s="4">
        <v>0</v>
      </c>
      <c r="F158" s="4" t="s">
        <v>47</v>
      </c>
      <c r="G158" s="4" t="s">
        <v>86</v>
      </c>
      <c r="H158" s="4" t="s">
        <v>16</v>
      </c>
      <c r="I158" s="10"/>
      <c r="J158" s="6" t="s">
        <v>315</v>
      </c>
      <c r="K158" s="4">
        <v>1980</v>
      </c>
      <c r="L158" s="4" t="s">
        <v>17</v>
      </c>
      <c r="M158" s="4"/>
    </row>
    <row r="159" spans="1:13" ht="57.75">
      <c r="A159" s="4" t="str">
        <f t="shared" si="3"/>
        <v>2023-07-05</v>
      </c>
      <c r="B159" s="4" t="str">
        <f>"2355"</f>
        <v>2355</v>
      </c>
      <c r="C159" s="5" t="s">
        <v>316</v>
      </c>
      <c r="D159" s="5" t="s">
        <v>318</v>
      </c>
      <c r="E159" s="4">
        <v>2</v>
      </c>
      <c r="F159" s="4" t="s">
        <v>13</v>
      </c>
      <c r="G159" s="4"/>
      <c r="H159" s="4" t="s">
        <v>16</v>
      </c>
      <c r="I159" s="10"/>
      <c r="J159" s="6" t="s">
        <v>317</v>
      </c>
      <c r="K159" s="4">
        <v>2023</v>
      </c>
      <c r="L159" s="4" t="s">
        <v>17</v>
      </c>
      <c r="M159" s="4"/>
    </row>
    <row r="160" spans="1:13" ht="72">
      <c r="A160" s="4" t="str">
        <f t="shared" si="3"/>
        <v>2023-07-05</v>
      </c>
      <c r="B160" s="4" t="str">
        <f>"2400"</f>
        <v>2400</v>
      </c>
      <c r="C160" s="5" t="s">
        <v>99</v>
      </c>
      <c r="D160" s="5" t="s">
        <v>320</v>
      </c>
      <c r="E160" s="4">
        <v>5</v>
      </c>
      <c r="F160" s="4" t="s">
        <v>47</v>
      </c>
      <c r="G160" s="4"/>
      <c r="H160" s="4" t="s">
        <v>16</v>
      </c>
      <c r="I160" s="10"/>
      <c r="J160" s="6" t="s">
        <v>319</v>
      </c>
      <c r="K160" s="4">
        <v>0</v>
      </c>
      <c r="L160" s="4" t="s">
        <v>17</v>
      </c>
      <c r="M160" s="4"/>
    </row>
    <row r="161" spans="1:13" ht="28.5">
      <c r="A161" s="4" t="str">
        <f t="shared" si="3"/>
        <v>2023-07-05</v>
      </c>
      <c r="B161" s="4" t="str">
        <f>"2500"</f>
        <v>2500</v>
      </c>
      <c r="C161" s="5" t="s">
        <v>102</v>
      </c>
      <c r="D161" s="5" t="s">
        <v>321</v>
      </c>
      <c r="E161" s="4">
        <v>6</v>
      </c>
      <c r="F161" s="4" t="s">
        <v>13</v>
      </c>
      <c r="G161" s="4"/>
      <c r="H161" s="4" t="s">
        <v>16</v>
      </c>
      <c r="I161" s="10"/>
      <c r="J161" s="6" t="s">
        <v>103</v>
      </c>
      <c r="K161" s="4">
        <v>0</v>
      </c>
      <c r="L161" s="4" t="s">
        <v>17</v>
      </c>
      <c r="M161" s="4"/>
    </row>
    <row r="162" spans="1:13" ht="57.75">
      <c r="A162" s="4" t="str">
        <f t="shared" si="3"/>
        <v>2023-07-05</v>
      </c>
      <c r="B162" s="4" t="str">
        <f>"2600"</f>
        <v>2600</v>
      </c>
      <c r="C162" s="5" t="s">
        <v>105</v>
      </c>
      <c r="D162" s="5" t="s">
        <v>322</v>
      </c>
      <c r="E162" s="4">
        <v>7</v>
      </c>
      <c r="F162" s="4" t="s">
        <v>13</v>
      </c>
      <c r="G162" s="4"/>
      <c r="H162" s="4" t="s">
        <v>16</v>
      </c>
      <c r="I162" s="10"/>
      <c r="J162" s="6" t="s">
        <v>106</v>
      </c>
      <c r="K162" s="4">
        <v>0</v>
      </c>
      <c r="L162" s="4" t="s">
        <v>17</v>
      </c>
      <c r="M162" s="4"/>
    </row>
    <row r="163" spans="1:13" ht="43.5">
      <c r="A163" s="4" t="str">
        <f t="shared" si="3"/>
        <v>2023-07-05</v>
      </c>
      <c r="B163" s="4" t="str">
        <f>"2700"</f>
        <v>2700</v>
      </c>
      <c r="C163" s="5" t="s">
        <v>107</v>
      </c>
      <c r="D163" s="5"/>
      <c r="E163" s="4">
        <v>6</v>
      </c>
      <c r="F163" s="4" t="s">
        <v>13</v>
      </c>
      <c r="G163" s="4"/>
      <c r="H163" s="4" t="s">
        <v>16</v>
      </c>
      <c r="I163" s="10"/>
      <c r="J163" s="6" t="s">
        <v>108</v>
      </c>
      <c r="K163" s="4">
        <v>2015</v>
      </c>
      <c r="L163" s="4" t="s">
        <v>17</v>
      </c>
      <c r="M163" s="4"/>
    </row>
    <row r="164" spans="1:13" ht="57.75">
      <c r="A164" s="4" t="str">
        <f t="shared" si="3"/>
        <v>2023-07-05</v>
      </c>
      <c r="B164" s="4" t="str">
        <f>"2800"</f>
        <v>2800</v>
      </c>
      <c r="C164" s="5" t="s">
        <v>109</v>
      </c>
      <c r="D164" s="5"/>
      <c r="E164" s="4">
        <v>1</v>
      </c>
      <c r="F164" s="4" t="s">
        <v>47</v>
      </c>
      <c r="G164" s="4"/>
      <c r="H164" s="4" t="s">
        <v>16</v>
      </c>
      <c r="I164" s="10"/>
      <c r="J164" s="6" t="s">
        <v>110</v>
      </c>
      <c r="K164" s="4">
        <v>2021</v>
      </c>
      <c r="L164" s="4" t="s">
        <v>17</v>
      </c>
      <c r="M164" s="4"/>
    </row>
    <row r="165" spans="1:13" ht="57.75">
      <c r="A165" s="4" t="str">
        <f aca="true" t="shared" si="4" ref="A165:A210">"2023-07-06"</f>
        <v>2023-07-06</v>
      </c>
      <c r="B165" s="4" t="str">
        <f>"0500"</f>
        <v>0500</v>
      </c>
      <c r="C165" s="5" t="s">
        <v>12</v>
      </c>
      <c r="D165" s="5" t="s">
        <v>323</v>
      </c>
      <c r="E165" s="4">
        <v>5</v>
      </c>
      <c r="F165" s="4" t="s">
        <v>13</v>
      </c>
      <c r="G165" s="4"/>
      <c r="H165" s="4" t="s">
        <v>16</v>
      </c>
      <c r="I165" s="10"/>
      <c r="J165" s="6" t="s">
        <v>165</v>
      </c>
      <c r="K165" s="4">
        <v>2022</v>
      </c>
      <c r="L165" s="4" t="s">
        <v>17</v>
      </c>
      <c r="M165" s="4"/>
    </row>
    <row r="166" spans="1:13" ht="57.75">
      <c r="A166" s="4" t="str">
        <f t="shared" si="4"/>
        <v>2023-07-06</v>
      </c>
      <c r="B166" s="4" t="str">
        <f>"0530"</f>
        <v>0530</v>
      </c>
      <c r="C166" s="5" t="s">
        <v>12</v>
      </c>
      <c r="D166" s="5" t="s">
        <v>324</v>
      </c>
      <c r="E166" s="4">
        <v>6</v>
      </c>
      <c r="F166" s="4" t="s">
        <v>13</v>
      </c>
      <c r="G166" s="4"/>
      <c r="H166" s="4" t="s">
        <v>16</v>
      </c>
      <c r="I166" s="10"/>
      <c r="J166" s="6" t="s">
        <v>165</v>
      </c>
      <c r="K166" s="4">
        <v>2022</v>
      </c>
      <c r="L166" s="4" t="s">
        <v>17</v>
      </c>
      <c r="M166" s="4"/>
    </row>
    <row r="167" spans="1:13" ht="28.5">
      <c r="A167" s="4" t="str">
        <f t="shared" si="4"/>
        <v>2023-07-06</v>
      </c>
      <c r="B167" s="4" t="str">
        <f>"0600"</f>
        <v>0600</v>
      </c>
      <c r="C167" s="5" t="s">
        <v>19</v>
      </c>
      <c r="D167" s="5" t="s">
        <v>325</v>
      </c>
      <c r="E167" s="4">
        <v>10</v>
      </c>
      <c r="F167" s="4" t="s">
        <v>13</v>
      </c>
      <c r="G167" s="4"/>
      <c r="H167" s="4" t="s">
        <v>16</v>
      </c>
      <c r="I167" s="10"/>
      <c r="J167" s="6" t="s">
        <v>20</v>
      </c>
      <c r="K167" s="4">
        <v>2019</v>
      </c>
      <c r="L167" s="4" t="s">
        <v>17</v>
      </c>
      <c r="M167" s="4"/>
    </row>
    <row r="168" spans="1:13" ht="28.5">
      <c r="A168" s="4" t="str">
        <f t="shared" si="4"/>
        <v>2023-07-06</v>
      </c>
      <c r="B168" s="4" t="str">
        <f>"0625"</f>
        <v>0625</v>
      </c>
      <c r="C168" s="5" t="s">
        <v>19</v>
      </c>
      <c r="D168" s="5" t="s">
        <v>326</v>
      </c>
      <c r="E168" s="4">
        <v>11</v>
      </c>
      <c r="F168" s="4" t="s">
        <v>13</v>
      </c>
      <c r="G168" s="4"/>
      <c r="H168" s="4" t="s">
        <v>16</v>
      </c>
      <c r="I168" s="10"/>
      <c r="J168" s="6" t="s">
        <v>20</v>
      </c>
      <c r="K168" s="4">
        <v>2019</v>
      </c>
      <c r="L168" s="4" t="s">
        <v>17</v>
      </c>
      <c r="M168" s="4"/>
    </row>
    <row r="169" spans="1:13" ht="43.5">
      <c r="A169" s="4" t="str">
        <f t="shared" si="4"/>
        <v>2023-07-06</v>
      </c>
      <c r="B169" s="4" t="str">
        <f>"0650"</f>
        <v>0650</v>
      </c>
      <c r="C169" s="5" t="s">
        <v>24</v>
      </c>
      <c r="D169" s="5" t="s">
        <v>328</v>
      </c>
      <c r="E169" s="4">
        <v>6</v>
      </c>
      <c r="F169" s="4" t="s">
        <v>47</v>
      </c>
      <c r="G169" s="4"/>
      <c r="H169" s="4" t="s">
        <v>16</v>
      </c>
      <c r="I169" s="10"/>
      <c r="J169" s="6" t="s">
        <v>327</v>
      </c>
      <c r="K169" s="4">
        <v>2018</v>
      </c>
      <c r="L169" s="4" t="s">
        <v>27</v>
      </c>
      <c r="M169" s="4"/>
    </row>
    <row r="170" spans="1:13" ht="72">
      <c r="A170" s="4" t="str">
        <f t="shared" si="4"/>
        <v>2023-07-06</v>
      </c>
      <c r="B170" s="4" t="str">
        <f>"0715"</f>
        <v>0715</v>
      </c>
      <c r="C170" s="5" t="s">
        <v>28</v>
      </c>
      <c r="D170" s="5" t="s">
        <v>330</v>
      </c>
      <c r="E170" s="4">
        <v>6</v>
      </c>
      <c r="F170" s="4" t="s">
        <v>13</v>
      </c>
      <c r="G170" s="4"/>
      <c r="H170" s="4" t="s">
        <v>16</v>
      </c>
      <c r="I170" s="10"/>
      <c r="J170" s="6" t="s">
        <v>329</v>
      </c>
      <c r="K170" s="4">
        <v>2018</v>
      </c>
      <c r="L170" s="4" t="s">
        <v>17</v>
      </c>
      <c r="M170" s="4"/>
    </row>
    <row r="171" spans="1:13" ht="43.5">
      <c r="A171" s="4" t="str">
        <f t="shared" si="4"/>
        <v>2023-07-06</v>
      </c>
      <c r="B171" s="4" t="str">
        <f>"0730"</f>
        <v>0730</v>
      </c>
      <c r="C171" s="5" t="s">
        <v>31</v>
      </c>
      <c r="D171" s="5" t="s">
        <v>332</v>
      </c>
      <c r="E171" s="4">
        <v>6</v>
      </c>
      <c r="F171" s="4" t="s">
        <v>13</v>
      </c>
      <c r="G171" s="4"/>
      <c r="H171" s="4" t="s">
        <v>16</v>
      </c>
      <c r="I171" s="10"/>
      <c r="J171" s="6" t="s">
        <v>331</v>
      </c>
      <c r="K171" s="4">
        <v>2009</v>
      </c>
      <c r="L171" s="4" t="s">
        <v>34</v>
      </c>
      <c r="M171" s="4"/>
    </row>
    <row r="172" spans="1:13" ht="28.5">
      <c r="A172" s="4" t="str">
        <f t="shared" si="4"/>
        <v>2023-07-06</v>
      </c>
      <c r="B172" s="4" t="str">
        <f>"0755"</f>
        <v>0755</v>
      </c>
      <c r="C172" s="5" t="s">
        <v>35</v>
      </c>
      <c r="D172" s="5" t="s">
        <v>334</v>
      </c>
      <c r="E172" s="4">
        <v>6</v>
      </c>
      <c r="F172" s="4" t="s">
        <v>13</v>
      </c>
      <c r="G172" s="4"/>
      <c r="H172" s="4" t="s">
        <v>16</v>
      </c>
      <c r="I172" s="10"/>
      <c r="J172" s="6" t="s">
        <v>333</v>
      </c>
      <c r="K172" s="4">
        <v>0</v>
      </c>
      <c r="L172" s="4" t="s">
        <v>38</v>
      </c>
      <c r="M172" s="4"/>
    </row>
    <row r="173" spans="1:13" ht="72">
      <c r="A173" s="4" t="str">
        <f t="shared" si="4"/>
        <v>2023-07-06</v>
      </c>
      <c r="B173" s="4" t="str">
        <f>"0805"</f>
        <v>0805</v>
      </c>
      <c r="C173" s="5" t="s">
        <v>39</v>
      </c>
      <c r="D173" s="5" t="s">
        <v>336</v>
      </c>
      <c r="E173" s="4">
        <v>28</v>
      </c>
      <c r="F173" s="4" t="s">
        <v>13</v>
      </c>
      <c r="G173" s="4"/>
      <c r="H173" s="4" t="s">
        <v>16</v>
      </c>
      <c r="I173" s="10"/>
      <c r="J173" s="6" t="s">
        <v>335</v>
      </c>
      <c r="K173" s="4">
        <v>2020</v>
      </c>
      <c r="L173" s="4" t="s">
        <v>27</v>
      </c>
      <c r="M173" s="4"/>
    </row>
    <row r="174" spans="1:13" ht="57.75">
      <c r="A174" s="4" t="str">
        <f t="shared" si="4"/>
        <v>2023-07-06</v>
      </c>
      <c r="B174" s="4" t="str">
        <f>"0815"</f>
        <v>0815</v>
      </c>
      <c r="C174" s="5" t="s">
        <v>42</v>
      </c>
      <c r="D174" s="5" t="s">
        <v>338</v>
      </c>
      <c r="E174" s="4">
        <v>6</v>
      </c>
      <c r="F174" s="4" t="s">
        <v>13</v>
      </c>
      <c r="G174" s="4"/>
      <c r="H174" s="4" t="s">
        <v>16</v>
      </c>
      <c r="I174" s="10"/>
      <c r="J174" s="6" t="s">
        <v>337</v>
      </c>
      <c r="K174" s="4">
        <v>2020</v>
      </c>
      <c r="L174" s="4" t="s">
        <v>45</v>
      </c>
      <c r="M174" s="4"/>
    </row>
    <row r="175" spans="1:13" ht="57.75">
      <c r="A175" s="4" t="str">
        <f t="shared" si="4"/>
        <v>2023-07-06</v>
      </c>
      <c r="B175" s="4" t="str">
        <f>"0820"</f>
        <v>0820</v>
      </c>
      <c r="C175" s="5" t="s">
        <v>46</v>
      </c>
      <c r="D175" s="5" t="s">
        <v>340</v>
      </c>
      <c r="E175" s="4">
        <v>9</v>
      </c>
      <c r="F175" s="4" t="s">
        <v>47</v>
      </c>
      <c r="G175" s="4"/>
      <c r="H175" s="4" t="s">
        <v>16</v>
      </c>
      <c r="I175" s="10"/>
      <c r="J175" s="6" t="s">
        <v>339</v>
      </c>
      <c r="K175" s="4">
        <v>1987</v>
      </c>
      <c r="L175" s="4" t="s">
        <v>49</v>
      </c>
      <c r="M175" s="4" t="s">
        <v>22</v>
      </c>
    </row>
    <row r="176" spans="1:13" ht="72">
      <c r="A176" s="4" t="str">
        <f t="shared" si="4"/>
        <v>2023-07-06</v>
      </c>
      <c r="B176" s="4" t="str">
        <f>"0845"</f>
        <v>0845</v>
      </c>
      <c r="C176" s="5" t="s">
        <v>50</v>
      </c>
      <c r="D176" s="5" t="s">
        <v>342</v>
      </c>
      <c r="E176" s="4">
        <v>8</v>
      </c>
      <c r="F176" s="4" t="s">
        <v>47</v>
      </c>
      <c r="G176" s="4"/>
      <c r="H176" s="4" t="s">
        <v>16</v>
      </c>
      <c r="I176" s="10"/>
      <c r="J176" s="6" t="s">
        <v>341</v>
      </c>
      <c r="K176" s="4">
        <v>2015</v>
      </c>
      <c r="L176" s="4" t="s">
        <v>17</v>
      </c>
      <c r="M176" s="4"/>
    </row>
    <row r="177" spans="1:13" ht="57.75">
      <c r="A177" s="4" t="str">
        <f t="shared" si="4"/>
        <v>2023-07-06</v>
      </c>
      <c r="B177" s="4" t="str">
        <f>"0910"</f>
        <v>0910</v>
      </c>
      <c r="C177" s="5" t="s">
        <v>54</v>
      </c>
      <c r="D177" s="5" t="s">
        <v>344</v>
      </c>
      <c r="E177" s="4">
        <v>9</v>
      </c>
      <c r="F177" s="4" t="s">
        <v>13</v>
      </c>
      <c r="G177" s="4"/>
      <c r="H177" s="4" t="s">
        <v>16</v>
      </c>
      <c r="I177" s="10"/>
      <c r="J177" s="6" t="s">
        <v>343</v>
      </c>
      <c r="K177" s="4">
        <v>2019</v>
      </c>
      <c r="L177" s="4" t="s">
        <v>27</v>
      </c>
      <c r="M177" s="4"/>
    </row>
    <row r="178" spans="1:13" ht="43.5">
      <c r="A178" s="4" t="str">
        <f t="shared" si="4"/>
        <v>2023-07-06</v>
      </c>
      <c r="B178" s="4" t="str">
        <f>"0935"</f>
        <v>0935</v>
      </c>
      <c r="C178" s="5" t="s">
        <v>54</v>
      </c>
      <c r="D178" s="5" t="s">
        <v>543</v>
      </c>
      <c r="E178" s="4">
        <v>10</v>
      </c>
      <c r="F178" s="4" t="s">
        <v>13</v>
      </c>
      <c r="G178" s="4"/>
      <c r="H178" s="4" t="s">
        <v>16</v>
      </c>
      <c r="I178" s="10"/>
      <c r="J178" s="6" t="s">
        <v>345</v>
      </c>
      <c r="K178" s="4">
        <v>2019</v>
      </c>
      <c r="L178" s="4" t="s">
        <v>27</v>
      </c>
      <c r="M178" s="4"/>
    </row>
    <row r="179" spans="1:13" ht="57.75">
      <c r="A179" s="4" t="str">
        <f t="shared" si="4"/>
        <v>2023-07-06</v>
      </c>
      <c r="B179" s="4" t="str">
        <f>"1000"</f>
        <v>1000</v>
      </c>
      <c r="C179" s="5" t="s">
        <v>167</v>
      </c>
      <c r="D179" s="5" t="s">
        <v>303</v>
      </c>
      <c r="E179" s="4">
        <v>3</v>
      </c>
      <c r="F179" s="4"/>
      <c r="G179" s="4"/>
      <c r="H179" s="4" t="s">
        <v>16</v>
      </c>
      <c r="I179" s="10"/>
      <c r="J179" s="6" t="s">
        <v>302</v>
      </c>
      <c r="K179" s="4">
        <v>2015</v>
      </c>
      <c r="L179" s="4" t="s">
        <v>27</v>
      </c>
      <c r="M179" s="4" t="s">
        <v>22</v>
      </c>
    </row>
    <row r="180" spans="1:13" ht="57.75">
      <c r="A180" s="4" t="str">
        <f t="shared" si="4"/>
        <v>2023-07-06</v>
      </c>
      <c r="B180" s="4" t="str">
        <f>"1050"</f>
        <v>1050</v>
      </c>
      <c r="C180" s="5" t="s">
        <v>346</v>
      </c>
      <c r="D180" s="5"/>
      <c r="E180" s="4">
        <v>2</v>
      </c>
      <c r="F180" s="4" t="s">
        <v>13</v>
      </c>
      <c r="G180" s="4"/>
      <c r="H180" s="4" t="s">
        <v>16</v>
      </c>
      <c r="I180" s="10"/>
      <c r="J180" s="6" t="s">
        <v>347</v>
      </c>
      <c r="K180" s="4">
        <v>2018</v>
      </c>
      <c r="L180" s="4" t="s">
        <v>17</v>
      </c>
      <c r="M180" s="4"/>
    </row>
    <row r="181" spans="1:13" ht="28.5">
      <c r="A181" s="4" t="str">
        <f t="shared" si="4"/>
        <v>2023-07-06</v>
      </c>
      <c r="B181" s="4" t="str">
        <f>"1100"</f>
        <v>1100</v>
      </c>
      <c r="C181" s="5" t="s">
        <v>307</v>
      </c>
      <c r="D181" s="5"/>
      <c r="E181" s="4">
        <v>0</v>
      </c>
      <c r="F181" s="4" t="s">
        <v>47</v>
      </c>
      <c r="G181" s="4" t="s">
        <v>308</v>
      </c>
      <c r="H181" s="4" t="s">
        <v>16</v>
      </c>
      <c r="I181" s="10"/>
      <c r="J181" s="6" t="s">
        <v>309</v>
      </c>
      <c r="K181" s="4">
        <v>2021</v>
      </c>
      <c r="L181" s="4" t="s">
        <v>17</v>
      </c>
      <c r="M181" s="4"/>
    </row>
    <row r="182" spans="1:13" ht="43.5">
      <c r="A182" s="4" t="str">
        <f t="shared" si="4"/>
        <v>2023-07-06</v>
      </c>
      <c r="B182" s="4" t="str">
        <f>"1130"</f>
        <v>1130</v>
      </c>
      <c r="C182" s="5" t="s">
        <v>304</v>
      </c>
      <c r="D182" s="5" t="s">
        <v>306</v>
      </c>
      <c r="E182" s="4">
        <v>3</v>
      </c>
      <c r="F182" s="4" t="s">
        <v>13</v>
      </c>
      <c r="G182" s="4"/>
      <c r="H182" s="4" t="s">
        <v>16</v>
      </c>
      <c r="I182" s="10"/>
      <c r="J182" s="6" t="s">
        <v>305</v>
      </c>
      <c r="K182" s="4">
        <v>2020</v>
      </c>
      <c r="L182" s="4" t="s">
        <v>17</v>
      </c>
      <c r="M182" s="4"/>
    </row>
    <row r="183" spans="1:13" ht="57.75">
      <c r="A183" s="4" t="str">
        <f t="shared" si="4"/>
        <v>2023-07-06</v>
      </c>
      <c r="B183" s="4" t="str">
        <f>"1200"</f>
        <v>1200</v>
      </c>
      <c r="C183" s="5" t="s">
        <v>310</v>
      </c>
      <c r="D183" s="5"/>
      <c r="E183" s="4">
        <v>17</v>
      </c>
      <c r="F183" s="4" t="s">
        <v>60</v>
      </c>
      <c r="G183" s="4"/>
      <c r="H183" s="4" t="s">
        <v>16</v>
      </c>
      <c r="I183" s="10"/>
      <c r="J183" s="6" t="s">
        <v>311</v>
      </c>
      <c r="K183" s="4">
        <v>2023</v>
      </c>
      <c r="L183" s="4" t="s">
        <v>17</v>
      </c>
      <c r="M183" s="4"/>
    </row>
    <row r="184" spans="1:13" ht="72">
      <c r="A184" s="4" t="str">
        <f t="shared" si="4"/>
        <v>2023-07-06</v>
      </c>
      <c r="B184" s="4" t="str">
        <f>"1300"</f>
        <v>1300</v>
      </c>
      <c r="C184" s="5" t="s">
        <v>348</v>
      </c>
      <c r="D184" s="5"/>
      <c r="E184" s="4">
        <v>0</v>
      </c>
      <c r="F184" s="4" t="s">
        <v>47</v>
      </c>
      <c r="G184" s="4" t="s">
        <v>86</v>
      </c>
      <c r="H184" s="4" t="s">
        <v>16</v>
      </c>
      <c r="I184" s="10"/>
      <c r="J184" s="6" t="s">
        <v>349</v>
      </c>
      <c r="K184" s="4">
        <v>2021</v>
      </c>
      <c r="L184" s="4" t="s">
        <v>17</v>
      </c>
      <c r="M184" s="4"/>
    </row>
    <row r="185" spans="1:13" ht="72">
      <c r="A185" s="4" t="str">
        <f t="shared" si="4"/>
        <v>2023-07-06</v>
      </c>
      <c r="B185" s="4" t="str">
        <f>"1400"</f>
        <v>1400</v>
      </c>
      <c r="C185" s="5" t="s">
        <v>137</v>
      </c>
      <c r="D185" s="5"/>
      <c r="E185" s="4">
        <v>203</v>
      </c>
      <c r="F185" s="4" t="s">
        <v>47</v>
      </c>
      <c r="G185" s="4"/>
      <c r="H185" s="4" t="s">
        <v>16</v>
      </c>
      <c r="I185" s="10"/>
      <c r="J185" s="6" t="s">
        <v>350</v>
      </c>
      <c r="K185" s="4">
        <v>2022</v>
      </c>
      <c r="L185" s="4" t="s">
        <v>140</v>
      </c>
      <c r="M185" s="4"/>
    </row>
    <row r="186" spans="1:13" ht="57.75">
      <c r="A186" s="4" t="str">
        <f t="shared" si="4"/>
        <v>2023-07-06</v>
      </c>
      <c r="B186" s="4" t="str">
        <f>"1430"</f>
        <v>1430</v>
      </c>
      <c r="C186" s="5" t="s">
        <v>141</v>
      </c>
      <c r="D186" s="5" t="s">
        <v>352</v>
      </c>
      <c r="E186" s="4">
        <v>15</v>
      </c>
      <c r="F186" s="4" t="s">
        <v>13</v>
      </c>
      <c r="G186" s="4"/>
      <c r="H186" s="4" t="s">
        <v>16</v>
      </c>
      <c r="I186" s="10"/>
      <c r="J186" s="6" t="s">
        <v>351</v>
      </c>
      <c r="K186" s="4">
        <v>0</v>
      </c>
      <c r="L186" s="4" t="s">
        <v>38</v>
      </c>
      <c r="M186" s="4"/>
    </row>
    <row r="187" spans="1:13" ht="57.75">
      <c r="A187" s="4" t="str">
        <f t="shared" si="4"/>
        <v>2023-07-06</v>
      </c>
      <c r="B187" s="4" t="str">
        <f>"1500"</f>
        <v>1500</v>
      </c>
      <c r="C187" s="5" t="s">
        <v>144</v>
      </c>
      <c r="D187" s="5" t="s">
        <v>354</v>
      </c>
      <c r="E187" s="4">
        <v>11</v>
      </c>
      <c r="F187" s="4" t="s">
        <v>13</v>
      </c>
      <c r="G187" s="4"/>
      <c r="H187" s="4" t="s">
        <v>16</v>
      </c>
      <c r="I187" s="10"/>
      <c r="J187" s="6" t="s">
        <v>353</v>
      </c>
      <c r="K187" s="4">
        <v>2019</v>
      </c>
      <c r="L187" s="4" t="s">
        <v>34</v>
      </c>
      <c r="M187" s="4"/>
    </row>
    <row r="188" spans="1:13" ht="57.75">
      <c r="A188" s="4" t="str">
        <f t="shared" si="4"/>
        <v>2023-07-06</v>
      </c>
      <c r="B188" s="4" t="str">
        <f>"1525"</f>
        <v>1525</v>
      </c>
      <c r="C188" s="5" t="s">
        <v>355</v>
      </c>
      <c r="D188" s="5" t="s">
        <v>357</v>
      </c>
      <c r="E188" s="4">
        <v>2</v>
      </c>
      <c r="F188" s="4" t="s">
        <v>13</v>
      </c>
      <c r="G188" s="4"/>
      <c r="H188" s="4" t="s">
        <v>16</v>
      </c>
      <c r="I188" s="10"/>
      <c r="J188" s="6" t="s">
        <v>356</v>
      </c>
      <c r="K188" s="4">
        <v>0</v>
      </c>
      <c r="L188" s="4" t="s">
        <v>38</v>
      </c>
      <c r="M188" s="4" t="s">
        <v>22</v>
      </c>
    </row>
    <row r="189" spans="1:13" ht="57.75">
      <c r="A189" s="4" t="str">
        <f t="shared" si="4"/>
        <v>2023-07-06</v>
      </c>
      <c r="B189" s="4" t="str">
        <f>"1540"</f>
        <v>1540</v>
      </c>
      <c r="C189" s="5" t="s">
        <v>149</v>
      </c>
      <c r="D189" s="5" t="s">
        <v>359</v>
      </c>
      <c r="E189" s="4">
        <v>5</v>
      </c>
      <c r="F189" s="4" t="s">
        <v>13</v>
      </c>
      <c r="G189" s="4"/>
      <c r="H189" s="4" t="s">
        <v>16</v>
      </c>
      <c r="I189" s="10"/>
      <c r="J189" s="6" t="s">
        <v>358</v>
      </c>
      <c r="K189" s="4">
        <v>2016</v>
      </c>
      <c r="L189" s="4" t="s">
        <v>17</v>
      </c>
      <c r="M189" s="4"/>
    </row>
    <row r="190" spans="1:13" ht="43.5">
      <c r="A190" s="4" t="str">
        <f t="shared" si="4"/>
        <v>2023-07-06</v>
      </c>
      <c r="B190" s="4" t="str">
        <f>"1555"</f>
        <v>1555</v>
      </c>
      <c r="C190" s="5" t="s">
        <v>152</v>
      </c>
      <c r="D190" s="5" t="s">
        <v>361</v>
      </c>
      <c r="E190" s="4">
        <v>5</v>
      </c>
      <c r="F190" s="4" t="s">
        <v>13</v>
      </c>
      <c r="G190" s="4"/>
      <c r="H190" s="4" t="s">
        <v>16</v>
      </c>
      <c r="I190" s="10"/>
      <c r="J190" s="6" t="s">
        <v>360</v>
      </c>
      <c r="K190" s="4">
        <v>2021</v>
      </c>
      <c r="L190" s="4" t="s">
        <v>27</v>
      </c>
      <c r="M190" s="4"/>
    </row>
    <row r="191" spans="1:13" ht="72">
      <c r="A191" s="4" t="str">
        <f t="shared" si="4"/>
        <v>2023-07-06</v>
      </c>
      <c r="B191" s="4" t="str">
        <f>"1600"</f>
        <v>1600</v>
      </c>
      <c r="C191" s="5" t="s">
        <v>155</v>
      </c>
      <c r="D191" s="5" t="s">
        <v>363</v>
      </c>
      <c r="E191" s="4">
        <v>7</v>
      </c>
      <c r="F191" s="4" t="s">
        <v>13</v>
      </c>
      <c r="G191" s="4"/>
      <c r="H191" s="4" t="s">
        <v>16</v>
      </c>
      <c r="I191" s="10"/>
      <c r="J191" s="6" t="s">
        <v>362</v>
      </c>
      <c r="K191" s="4">
        <v>2019</v>
      </c>
      <c r="L191" s="4" t="s">
        <v>17</v>
      </c>
      <c r="M191" s="4" t="s">
        <v>22</v>
      </c>
    </row>
    <row r="192" spans="1:13" ht="72">
      <c r="A192" s="4" t="str">
        <f t="shared" si="4"/>
        <v>2023-07-06</v>
      </c>
      <c r="B192" s="4" t="str">
        <f>"1630"</f>
        <v>1630</v>
      </c>
      <c r="C192" s="5" t="s">
        <v>222</v>
      </c>
      <c r="D192" s="5" t="s">
        <v>365</v>
      </c>
      <c r="E192" s="4">
        <v>8</v>
      </c>
      <c r="F192" s="4" t="s">
        <v>47</v>
      </c>
      <c r="G192" s="4"/>
      <c r="H192" s="4" t="s">
        <v>16</v>
      </c>
      <c r="I192" s="10"/>
      <c r="J192" s="6" t="s">
        <v>364</v>
      </c>
      <c r="K192" s="4">
        <v>2018</v>
      </c>
      <c r="L192" s="4" t="s">
        <v>17</v>
      </c>
      <c r="M192" s="4"/>
    </row>
    <row r="193" spans="1:13" ht="57.75">
      <c r="A193" s="4" t="str">
        <f t="shared" si="4"/>
        <v>2023-07-06</v>
      </c>
      <c r="B193" s="4" t="str">
        <f>"1645"</f>
        <v>1645</v>
      </c>
      <c r="C193" s="5" t="s">
        <v>79</v>
      </c>
      <c r="D193" s="5" t="s">
        <v>367</v>
      </c>
      <c r="E193" s="4">
        <v>4</v>
      </c>
      <c r="F193" s="4" t="s">
        <v>60</v>
      </c>
      <c r="G193" s="4"/>
      <c r="H193" s="4" t="s">
        <v>16</v>
      </c>
      <c r="I193" s="10"/>
      <c r="J193" s="6" t="s">
        <v>366</v>
      </c>
      <c r="K193" s="4">
        <v>2023</v>
      </c>
      <c r="L193" s="4" t="s">
        <v>17</v>
      </c>
      <c r="M193" s="4"/>
    </row>
    <row r="194" spans="1:13" ht="72">
      <c r="A194" s="4" t="str">
        <f t="shared" si="4"/>
        <v>2023-07-06</v>
      </c>
      <c r="B194" s="4" t="str">
        <f>"1715"</f>
        <v>1715</v>
      </c>
      <c r="C194" s="5" t="s">
        <v>544</v>
      </c>
      <c r="D194" s="5" t="s">
        <v>368</v>
      </c>
      <c r="E194" s="4">
        <v>4</v>
      </c>
      <c r="F194" s="4"/>
      <c r="G194" s="4"/>
      <c r="H194" s="4"/>
      <c r="I194" s="10"/>
      <c r="J194" s="6" t="s">
        <v>523</v>
      </c>
      <c r="K194" s="4">
        <v>2021</v>
      </c>
      <c r="L194" s="4" t="s">
        <v>17</v>
      </c>
      <c r="M194" s="4"/>
    </row>
    <row r="195" spans="1:13" ht="72">
      <c r="A195" s="4" t="str">
        <f t="shared" si="4"/>
        <v>2023-07-06</v>
      </c>
      <c r="B195" s="4" t="str">
        <f>"1730"</f>
        <v>1730</v>
      </c>
      <c r="C195" s="5" t="s">
        <v>369</v>
      </c>
      <c r="D195" s="5"/>
      <c r="E195" s="4">
        <v>112</v>
      </c>
      <c r="F195" s="4" t="s">
        <v>60</v>
      </c>
      <c r="G195" s="4"/>
      <c r="H195" s="4"/>
      <c r="I195" s="10"/>
      <c r="J195" s="6" t="s">
        <v>370</v>
      </c>
      <c r="K195" s="4">
        <v>2021</v>
      </c>
      <c r="L195" s="4" t="s">
        <v>371</v>
      </c>
      <c r="M195" s="4"/>
    </row>
    <row r="196" spans="1:13" ht="28.5">
      <c r="A196" s="4" t="str">
        <f t="shared" si="4"/>
        <v>2023-07-06</v>
      </c>
      <c r="B196" s="4" t="str">
        <f>"1800"</f>
        <v>1800</v>
      </c>
      <c r="C196" s="5" t="s">
        <v>12</v>
      </c>
      <c r="D196" s="5" t="s">
        <v>373</v>
      </c>
      <c r="E196" s="4">
        <v>12</v>
      </c>
      <c r="F196" s="4" t="s">
        <v>13</v>
      </c>
      <c r="G196" s="4"/>
      <c r="H196" s="4" t="s">
        <v>16</v>
      </c>
      <c r="I196" s="10"/>
      <c r="J196" s="6" t="s">
        <v>372</v>
      </c>
      <c r="K196" s="4">
        <v>2020</v>
      </c>
      <c r="L196" s="4" t="s">
        <v>17</v>
      </c>
      <c r="M196" s="4"/>
    </row>
    <row r="197" spans="1:13" ht="57.75">
      <c r="A197" s="4" t="str">
        <f t="shared" si="4"/>
        <v>2023-07-06</v>
      </c>
      <c r="B197" s="4" t="str">
        <f>"1820"</f>
        <v>1820</v>
      </c>
      <c r="C197" s="5" t="s">
        <v>374</v>
      </c>
      <c r="D197" s="5" t="s">
        <v>376</v>
      </c>
      <c r="E197" s="4">
        <v>18</v>
      </c>
      <c r="F197" s="4" t="s">
        <v>13</v>
      </c>
      <c r="G197" s="4"/>
      <c r="H197" s="4" t="s">
        <v>16</v>
      </c>
      <c r="I197" s="10"/>
      <c r="J197" s="6" t="s">
        <v>375</v>
      </c>
      <c r="K197" s="4">
        <v>2020</v>
      </c>
      <c r="L197" s="4" t="s">
        <v>17</v>
      </c>
      <c r="M197" s="4"/>
    </row>
    <row r="198" spans="1:13" ht="43.5">
      <c r="A198" s="4" t="str">
        <f t="shared" si="4"/>
        <v>2023-07-06</v>
      </c>
      <c r="B198" s="4" t="str">
        <f>"1840"</f>
        <v>1840</v>
      </c>
      <c r="C198" s="5" t="s">
        <v>83</v>
      </c>
      <c r="D198" s="5"/>
      <c r="E198" s="4">
        <v>128</v>
      </c>
      <c r="F198" s="4" t="s">
        <v>60</v>
      </c>
      <c r="G198" s="4"/>
      <c r="H198" s="4"/>
      <c r="I198" s="10"/>
      <c r="J198" s="6" t="s">
        <v>84</v>
      </c>
      <c r="K198" s="4">
        <v>2023</v>
      </c>
      <c r="L198" s="4" t="s">
        <v>17</v>
      </c>
      <c r="M198" s="4"/>
    </row>
    <row r="199" spans="1:13" ht="43.5">
      <c r="A199" s="14" t="str">
        <f t="shared" si="4"/>
        <v>2023-07-06</v>
      </c>
      <c r="B199" s="14" t="str">
        <f>"1850"</f>
        <v>1850</v>
      </c>
      <c r="C199" s="15" t="s">
        <v>545</v>
      </c>
      <c r="D199" s="15" t="s">
        <v>529</v>
      </c>
      <c r="E199" s="14">
        <v>1</v>
      </c>
      <c r="F199" s="14"/>
      <c r="G199" s="14"/>
      <c r="H199" s="14"/>
      <c r="I199" s="11" t="s">
        <v>504</v>
      </c>
      <c r="J199" s="13" t="s">
        <v>525</v>
      </c>
      <c r="K199" s="14">
        <v>2017</v>
      </c>
      <c r="L199" s="14" t="s">
        <v>27</v>
      </c>
      <c r="M199" s="14"/>
    </row>
    <row r="200" spans="1:13" ht="57.75">
      <c r="A200" s="14" t="str">
        <f t="shared" si="4"/>
        <v>2023-07-06</v>
      </c>
      <c r="B200" s="14" t="str">
        <f>"1940"</f>
        <v>1940</v>
      </c>
      <c r="C200" s="15" t="s">
        <v>377</v>
      </c>
      <c r="D200" s="15" t="s">
        <v>379</v>
      </c>
      <c r="E200" s="14">
        <v>14</v>
      </c>
      <c r="F200" s="14" t="s">
        <v>13</v>
      </c>
      <c r="G200" s="14"/>
      <c r="H200" s="14" t="s">
        <v>16</v>
      </c>
      <c r="I200" s="11" t="s">
        <v>515</v>
      </c>
      <c r="J200" s="13" t="s">
        <v>378</v>
      </c>
      <c r="K200" s="14">
        <v>2019</v>
      </c>
      <c r="L200" s="14" t="s">
        <v>17</v>
      </c>
      <c r="M200" s="14"/>
    </row>
    <row r="201" spans="1:13" ht="57.75">
      <c r="A201" s="14" t="str">
        <f t="shared" si="4"/>
        <v>2023-07-06</v>
      </c>
      <c r="B201" s="14" t="str">
        <f>"2040"</f>
        <v>2040</v>
      </c>
      <c r="C201" s="15" t="s">
        <v>380</v>
      </c>
      <c r="D201" s="15" t="s">
        <v>382</v>
      </c>
      <c r="E201" s="14">
        <v>4</v>
      </c>
      <c r="F201" s="14" t="s">
        <v>47</v>
      </c>
      <c r="G201" s="14"/>
      <c r="H201" s="14"/>
      <c r="I201" s="11" t="s">
        <v>505</v>
      </c>
      <c r="J201" s="13" t="s">
        <v>381</v>
      </c>
      <c r="K201" s="14">
        <v>2020</v>
      </c>
      <c r="L201" s="14" t="s">
        <v>17</v>
      </c>
      <c r="M201" s="14"/>
    </row>
    <row r="202" spans="1:13" ht="43.5">
      <c r="A202" s="14" t="str">
        <f t="shared" si="4"/>
        <v>2023-07-06</v>
      </c>
      <c r="B202" s="14" t="str">
        <f>"2130"</f>
        <v>2130</v>
      </c>
      <c r="C202" s="15" t="s">
        <v>546</v>
      </c>
      <c r="D202" s="15" t="s">
        <v>526</v>
      </c>
      <c r="E202" s="14">
        <v>1</v>
      </c>
      <c r="F202" s="14"/>
      <c r="G202" s="14"/>
      <c r="H202" s="14"/>
      <c r="I202" s="11" t="s">
        <v>516</v>
      </c>
      <c r="J202" s="13" t="s">
        <v>527</v>
      </c>
      <c r="K202" s="14">
        <v>2021</v>
      </c>
      <c r="L202" s="14" t="s">
        <v>17</v>
      </c>
      <c r="M202" s="14"/>
    </row>
    <row r="203" spans="1:13" ht="57.75">
      <c r="A203" s="4" t="str">
        <f t="shared" si="4"/>
        <v>2023-07-06</v>
      </c>
      <c r="B203" s="4" t="str">
        <f>"2220"</f>
        <v>2220</v>
      </c>
      <c r="C203" s="5" t="s">
        <v>383</v>
      </c>
      <c r="D203" s="5"/>
      <c r="E203" s="4">
        <v>0</v>
      </c>
      <c r="F203" s="4" t="s">
        <v>47</v>
      </c>
      <c r="G203" s="4" t="s">
        <v>384</v>
      </c>
      <c r="H203" s="4" t="s">
        <v>16</v>
      </c>
      <c r="I203" s="10"/>
      <c r="J203" s="6" t="s">
        <v>385</v>
      </c>
      <c r="K203" s="4">
        <v>2013</v>
      </c>
      <c r="L203" s="4" t="s">
        <v>17</v>
      </c>
      <c r="M203" s="4"/>
    </row>
    <row r="204" spans="1:13" ht="72">
      <c r="A204" s="4" t="str">
        <f t="shared" si="4"/>
        <v>2023-07-06</v>
      </c>
      <c r="B204" s="4" t="str">
        <f>"2400"</f>
        <v>2400</v>
      </c>
      <c r="C204" s="5" t="s">
        <v>12</v>
      </c>
      <c r="D204" s="5"/>
      <c r="E204" s="4">
        <v>0</v>
      </c>
      <c r="F204" s="4" t="s">
        <v>13</v>
      </c>
      <c r="G204" s="4"/>
      <c r="H204" s="4" t="s">
        <v>16</v>
      </c>
      <c r="I204" s="10"/>
      <c r="J204" s="6" t="s">
        <v>386</v>
      </c>
      <c r="K204" s="4">
        <v>2019</v>
      </c>
      <c r="L204" s="4" t="s">
        <v>17</v>
      </c>
      <c r="M204" s="4"/>
    </row>
    <row r="205" spans="1:13" ht="57.75">
      <c r="A205" s="4" t="str">
        <f t="shared" si="4"/>
        <v>2023-07-06</v>
      </c>
      <c r="B205" s="4" t="str">
        <f>"2410"</f>
        <v>2410</v>
      </c>
      <c r="C205" s="5" t="s">
        <v>12</v>
      </c>
      <c r="D205" s="5" t="s">
        <v>387</v>
      </c>
      <c r="E205" s="4">
        <v>2</v>
      </c>
      <c r="F205" s="4" t="s">
        <v>13</v>
      </c>
      <c r="G205" s="4"/>
      <c r="H205" s="4" t="s">
        <v>16</v>
      </c>
      <c r="I205" s="10"/>
      <c r="J205" s="6" t="s">
        <v>14</v>
      </c>
      <c r="K205" s="4">
        <v>2021</v>
      </c>
      <c r="L205" s="4" t="s">
        <v>17</v>
      </c>
      <c r="M205" s="4"/>
    </row>
    <row r="206" spans="1:13" ht="57.75">
      <c r="A206" s="4" t="str">
        <f t="shared" si="4"/>
        <v>2023-07-06</v>
      </c>
      <c r="B206" s="4" t="str">
        <f>"2435"</f>
        <v>2435</v>
      </c>
      <c r="C206" s="5" t="s">
        <v>12</v>
      </c>
      <c r="D206" s="5" t="s">
        <v>18</v>
      </c>
      <c r="E206" s="4">
        <v>4</v>
      </c>
      <c r="F206" s="4" t="s">
        <v>13</v>
      </c>
      <c r="G206" s="4"/>
      <c r="H206" s="4" t="s">
        <v>16</v>
      </c>
      <c r="I206" s="10"/>
      <c r="J206" s="6" t="s">
        <v>14</v>
      </c>
      <c r="K206" s="4">
        <v>2021</v>
      </c>
      <c r="L206" s="4" t="s">
        <v>17</v>
      </c>
      <c r="M206" s="4"/>
    </row>
    <row r="207" spans="1:13" ht="28.5">
      <c r="A207" s="4" t="str">
        <f t="shared" si="4"/>
        <v>2023-07-06</v>
      </c>
      <c r="B207" s="4" t="str">
        <f>"2500"</f>
        <v>2500</v>
      </c>
      <c r="C207" s="5" t="s">
        <v>102</v>
      </c>
      <c r="D207" s="5" t="s">
        <v>388</v>
      </c>
      <c r="E207" s="4">
        <v>1</v>
      </c>
      <c r="F207" s="4" t="s">
        <v>47</v>
      </c>
      <c r="G207" s="4"/>
      <c r="H207" s="4" t="s">
        <v>16</v>
      </c>
      <c r="I207" s="10"/>
      <c r="J207" s="6" t="s">
        <v>103</v>
      </c>
      <c r="K207" s="4">
        <v>0</v>
      </c>
      <c r="L207" s="4" t="s">
        <v>17</v>
      </c>
      <c r="M207" s="4"/>
    </row>
    <row r="208" spans="1:13" ht="57.75">
      <c r="A208" s="4" t="str">
        <f t="shared" si="4"/>
        <v>2023-07-06</v>
      </c>
      <c r="B208" s="4" t="str">
        <f>"2600"</f>
        <v>2600</v>
      </c>
      <c r="C208" s="5" t="s">
        <v>105</v>
      </c>
      <c r="D208" s="5" t="s">
        <v>389</v>
      </c>
      <c r="E208" s="4">
        <v>1</v>
      </c>
      <c r="F208" s="4" t="s">
        <v>13</v>
      </c>
      <c r="G208" s="4"/>
      <c r="H208" s="4" t="s">
        <v>16</v>
      </c>
      <c r="I208" s="10"/>
      <c r="J208" s="6" t="s">
        <v>106</v>
      </c>
      <c r="K208" s="4">
        <v>0</v>
      </c>
      <c r="L208" s="4" t="s">
        <v>17</v>
      </c>
      <c r="M208" s="4"/>
    </row>
    <row r="209" spans="1:13" ht="43.5">
      <c r="A209" s="4" t="str">
        <f t="shared" si="4"/>
        <v>2023-07-06</v>
      </c>
      <c r="B209" s="4" t="str">
        <f>"2700"</f>
        <v>2700</v>
      </c>
      <c r="C209" s="5" t="s">
        <v>107</v>
      </c>
      <c r="D209" s="5"/>
      <c r="E209" s="4">
        <v>7</v>
      </c>
      <c r="F209" s="4" t="s">
        <v>13</v>
      </c>
      <c r="G209" s="4"/>
      <c r="H209" s="4" t="s">
        <v>16</v>
      </c>
      <c r="I209" s="10"/>
      <c r="J209" s="6" t="s">
        <v>108</v>
      </c>
      <c r="K209" s="4">
        <v>2015</v>
      </c>
      <c r="L209" s="4" t="s">
        <v>17</v>
      </c>
      <c r="M209" s="4"/>
    </row>
    <row r="210" spans="1:13" ht="57.75">
      <c r="A210" s="4" t="str">
        <f t="shared" si="4"/>
        <v>2023-07-06</v>
      </c>
      <c r="B210" s="4" t="str">
        <f>"2800"</f>
        <v>2800</v>
      </c>
      <c r="C210" s="5" t="s">
        <v>109</v>
      </c>
      <c r="D210" s="5"/>
      <c r="E210" s="4">
        <v>2</v>
      </c>
      <c r="F210" s="4" t="s">
        <v>47</v>
      </c>
      <c r="G210" s="4"/>
      <c r="H210" s="4" t="s">
        <v>16</v>
      </c>
      <c r="I210" s="10"/>
      <c r="J210" s="6" t="s">
        <v>110</v>
      </c>
      <c r="K210" s="4">
        <v>2021</v>
      </c>
      <c r="L210" s="4" t="s">
        <v>17</v>
      </c>
      <c r="M210" s="4"/>
    </row>
    <row r="211" spans="1:13" ht="57.75">
      <c r="A211" s="4" t="str">
        <f aca="true" t="shared" si="5" ref="A211:A252">"2023-07-07"</f>
        <v>2023-07-07</v>
      </c>
      <c r="B211" s="4" t="str">
        <f>"0500"</f>
        <v>0500</v>
      </c>
      <c r="C211" s="5" t="s">
        <v>12</v>
      </c>
      <c r="D211" s="5" t="s">
        <v>390</v>
      </c>
      <c r="E211" s="4">
        <v>7</v>
      </c>
      <c r="F211" s="4" t="s">
        <v>13</v>
      </c>
      <c r="G211" s="4"/>
      <c r="H211" s="4" t="s">
        <v>16</v>
      </c>
      <c r="I211" s="10"/>
      <c r="J211" s="6" t="s">
        <v>165</v>
      </c>
      <c r="K211" s="4">
        <v>2022</v>
      </c>
      <c r="L211" s="4" t="s">
        <v>17</v>
      </c>
      <c r="M211" s="4"/>
    </row>
    <row r="212" spans="1:13" ht="57.75">
      <c r="A212" s="4" t="str">
        <f t="shared" si="5"/>
        <v>2023-07-07</v>
      </c>
      <c r="B212" s="4" t="str">
        <f>"0530"</f>
        <v>0530</v>
      </c>
      <c r="C212" s="5" t="s">
        <v>12</v>
      </c>
      <c r="D212" s="5" t="s">
        <v>391</v>
      </c>
      <c r="E212" s="4">
        <v>8</v>
      </c>
      <c r="F212" s="4" t="s">
        <v>47</v>
      </c>
      <c r="G212" s="4"/>
      <c r="H212" s="4" t="s">
        <v>16</v>
      </c>
      <c r="I212" s="10"/>
      <c r="J212" s="6" t="s">
        <v>165</v>
      </c>
      <c r="K212" s="4">
        <v>2022</v>
      </c>
      <c r="L212" s="4" t="s">
        <v>17</v>
      </c>
      <c r="M212" s="4"/>
    </row>
    <row r="213" spans="1:13" ht="28.5">
      <c r="A213" s="4" t="str">
        <f t="shared" si="5"/>
        <v>2023-07-07</v>
      </c>
      <c r="B213" s="4" t="str">
        <f>"0600"</f>
        <v>0600</v>
      </c>
      <c r="C213" s="5" t="s">
        <v>19</v>
      </c>
      <c r="D213" s="5" t="s">
        <v>392</v>
      </c>
      <c r="E213" s="4">
        <v>12</v>
      </c>
      <c r="F213" s="4" t="s">
        <v>47</v>
      </c>
      <c r="G213" s="4"/>
      <c r="H213" s="4" t="s">
        <v>16</v>
      </c>
      <c r="I213" s="10"/>
      <c r="J213" s="6" t="s">
        <v>20</v>
      </c>
      <c r="K213" s="4">
        <v>2019</v>
      </c>
      <c r="L213" s="4" t="s">
        <v>17</v>
      </c>
      <c r="M213" s="4"/>
    </row>
    <row r="214" spans="1:13" ht="28.5">
      <c r="A214" s="4" t="str">
        <f t="shared" si="5"/>
        <v>2023-07-07</v>
      </c>
      <c r="B214" s="4" t="str">
        <f>"0625"</f>
        <v>0625</v>
      </c>
      <c r="C214" s="5" t="s">
        <v>19</v>
      </c>
      <c r="D214" s="5" t="s">
        <v>393</v>
      </c>
      <c r="E214" s="4">
        <v>13</v>
      </c>
      <c r="F214" s="4" t="s">
        <v>13</v>
      </c>
      <c r="G214" s="4"/>
      <c r="H214" s="4" t="s">
        <v>16</v>
      </c>
      <c r="I214" s="10"/>
      <c r="J214" s="6" t="s">
        <v>20</v>
      </c>
      <c r="K214" s="4">
        <v>2019</v>
      </c>
      <c r="L214" s="4" t="s">
        <v>17</v>
      </c>
      <c r="M214" s="4"/>
    </row>
    <row r="215" spans="1:13" ht="43.5">
      <c r="A215" s="4" t="str">
        <f t="shared" si="5"/>
        <v>2023-07-07</v>
      </c>
      <c r="B215" s="4" t="str">
        <f>"0650"</f>
        <v>0650</v>
      </c>
      <c r="C215" s="5" t="s">
        <v>24</v>
      </c>
      <c r="D215" s="5" t="s">
        <v>395</v>
      </c>
      <c r="E215" s="4">
        <v>7</v>
      </c>
      <c r="F215" s="4" t="s">
        <v>13</v>
      </c>
      <c r="G215" s="4"/>
      <c r="H215" s="4" t="s">
        <v>16</v>
      </c>
      <c r="I215" s="10"/>
      <c r="J215" s="6" t="s">
        <v>394</v>
      </c>
      <c r="K215" s="4">
        <v>2018</v>
      </c>
      <c r="L215" s="4" t="s">
        <v>27</v>
      </c>
      <c r="M215" s="4"/>
    </row>
    <row r="216" spans="1:13" ht="57.75">
      <c r="A216" s="4" t="str">
        <f t="shared" si="5"/>
        <v>2023-07-07</v>
      </c>
      <c r="B216" s="4" t="str">
        <f>"0715"</f>
        <v>0715</v>
      </c>
      <c r="C216" s="5" t="s">
        <v>28</v>
      </c>
      <c r="D216" s="5" t="s">
        <v>397</v>
      </c>
      <c r="E216" s="4">
        <v>7</v>
      </c>
      <c r="F216" s="4" t="s">
        <v>13</v>
      </c>
      <c r="G216" s="4"/>
      <c r="H216" s="4" t="s">
        <v>16</v>
      </c>
      <c r="I216" s="10"/>
      <c r="J216" s="6" t="s">
        <v>396</v>
      </c>
      <c r="K216" s="4">
        <v>2018</v>
      </c>
      <c r="L216" s="4" t="s">
        <v>17</v>
      </c>
      <c r="M216" s="4"/>
    </row>
    <row r="217" spans="1:13" ht="28.5">
      <c r="A217" s="4" t="str">
        <f t="shared" si="5"/>
        <v>2023-07-07</v>
      </c>
      <c r="B217" s="4" t="str">
        <f>"0730"</f>
        <v>0730</v>
      </c>
      <c r="C217" s="5" t="s">
        <v>31</v>
      </c>
      <c r="D217" s="5" t="s">
        <v>399</v>
      </c>
      <c r="E217" s="4">
        <v>7</v>
      </c>
      <c r="F217" s="4" t="s">
        <v>13</v>
      </c>
      <c r="G217" s="4"/>
      <c r="H217" s="4" t="s">
        <v>16</v>
      </c>
      <c r="I217" s="10"/>
      <c r="J217" s="6" t="s">
        <v>398</v>
      </c>
      <c r="K217" s="4">
        <v>2009</v>
      </c>
      <c r="L217" s="4" t="s">
        <v>34</v>
      </c>
      <c r="M217" s="4"/>
    </row>
    <row r="218" spans="1:13" ht="28.5">
      <c r="A218" s="4" t="str">
        <f t="shared" si="5"/>
        <v>2023-07-07</v>
      </c>
      <c r="B218" s="4" t="str">
        <f>"0755"</f>
        <v>0755</v>
      </c>
      <c r="C218" s="5" t="s">
        <v>35</v>
      </c>
      <c r="D218" s="5" t="s">
        <v>401</v>
      </c>
      <c r="E218" s="4">
        <v>7</v>
      </c>
      <c r="F218" s="4" t="s">
        <v>13</v>
      </c>
      <c r="G218" s="4"/>
      <c r="H218" s="4" t="s">
        <v>16</v>
      </c>
      <c r="I218" s="10"/>
      <c r="J218" s="6" t="s">
        <v>400</v>
      </c>
      <c r="K218" s="4">
        <v>0</v>
      </c>
      <c r="L218" s="4" t="s">
        <v>38</v>
      </c>
      <c r="M218" s="4"/>
    </row>
    <row r="219" spans="1:13" ht="43.5">
      <c r="A219" s="4" t="str">
        <f t="shared" si="5"/>
        <v>2023-07-07</v>
      </c>
      <c r="B219" s="4" t="str">
        <f>"0805"</f>
        <v>0805</v>
      </c>
      <c r="C219" s="5" t="s">
        <v>39</v>
      </c>
      <c r="D219" s="5" t="s">
        <v>403</v>
      </c>
      <c r="E219" s="4">
        <v>29</v>
      </c>
      <c r="F219" s="4" t="s">
        <v>13</v>
      </c>
      <c r="G219" s="4"/>
      <c r="H219" s="4" t="s">
        <v>16</v>
      </c>
      <c r="I219" s="10"/>
      <c r="J219" s="6" t="s">
        <v>402</v>
      </c>
      <c r="K219" s="4">
        <v>2020</v>
      </c>
      <c r="L219" s="4" t="s">
        <v>27</v>
      </c>
      <c r="M219" s="4"/>
    </row>
    <row r="220" spans="1:13" ht="43.5">
      <c r="A220" s="4" t="str">
        <f t="shared" si="5"/>
        <v>2023-07-07</v>
      </c>
      <c r="B220" s="4" t="str">
        <f>"0815"</f>
        <v>0815</v>
      </c>
      <c r="C220" s="5" t="s">
        <v>42</v>
      </c>
      <c r="D220" s="5" t="s">
        <v>405</v>
      </c>
      <c r="E220" s="4">
        <v>7</v>
      </c>
      <c r="F220" s="4" t="s">
        <v>13</v>
      </c>
      <c r="G220" s="4"/>
      <c r="H220" s="4" t="s">
        <v>16</v>
      </c>
      <c r="I220" s="10"/>
      <c r="J220" s="6" t="s">
        <v>404</v>
      </c>
      <c r="K220" s="4">
        <v>2020</v>
      </c>
      <c r="L220" s="4" t="s">
        <v>45</v>
      </c>
      <c r="M220" s="4"/>
    </row>
    <row r="221" spans="1:13" ht="57.75">
      <c r="A221" s="4" t="str">
        <f t="shared" si="5"/>
        <v>2023-07-07</v>
      </c>
      <c r="B221" s="4" t="str">
        <f>"0820"</f>
        <v>0820</v>
      </c>
      <c r="C221" s="5" t="s">
        <v>46</v>
      </c>
      <c r="D221" s="5" t="s">
        <v>547</v>
      </c>
      <c r="E221" s="4">
        <v>10</v>
      </c>
      <c r="F221" s="4" t="s">
        <v>47</v>
      </c>
      <c r="G221" s="4"/>
      <c r="H221" s="4" t="s">
        <v>16</v>
      </c>
      <c r="I221" s="10"/>
      <c r="J221" s="6" t="s">
        <v>406</v>
      </c>
      <c r="K221" s="4">
        <v>1987</v>
      </c>
      <c r="L221" s="4" t="s">
        <v>49</v>
      </c>
      <c r="M221" s="4" t="s">
        <v>22</v>
      </c>
    </row>
    <row r="222" spans="1:13" ht="57.75">
      <c r="A222" s="4" t="str">
        <f t="shared" si="5"/>
        <v>2023-07-07</v>
      </c>
      <c r="B222" s="4" t="str">
        <f>"0845"</f>
        <v>0845</v>
      </c>
      <c r="C222" s="5" t="s">
        <v>50</v>
      </c>
      <c r="D222" s="5" t="s">
        <v>408</v>
      </c>
      <c r="E222" s="4">
        <v>9</v>
      </c>
      <c r="F222" s="4" t="s">
        <v>13</v>
      </c>
      <c r="G222" s="4"/>
      <c r="H222" s="4" t="s">
        <v>16</v>
      </c>
      <c r="I222" s="10"/>
      <c r="J222" s="6" t="s">
        <v>407</v>
      </c>
      <c r="K222" s="4">
        <v>2015</v>
      </c>
      <c r="L222" s="4" t="s">
        <v>17</v>
      </c>
      <c r="M222" s="4"/>
    </row>
    <row r="223" spans="1:13" ht="57.75">
      <c r="A223" s="4" t="str">
        <f t="shared" si="5"/>
        <v>2023-07-07</v>
      </c>
      <c r="B223" s="4" t="str">
        <f>"0910"</f>
        <v>0910</v>
      </c>
      <c r="C223" s="5" t="s">
        <v>54</v>
      </c>
      <c r="D223" s="5" t="s">
        <v>410</v>
      </c>
      <c r="E223" s="4">
        <v>11</v>
      </c>
      <c r="F223" s="4" t="s">
        <v>13</v>
      </c>
      <c r="G223" s="4"/>
      <c r="H223" s="4" t="s">
        <v>16</v>
      </c>
      <c r="I223" s="10"/>
      <c r="J223" s="6" t="s">
        <v>409</v>
      </c>
      <c r="K223" s="4">
        <v>2019</v>
      </c>
      <c r="L223" s="4" t="s">
        <v>27</v>
      </c>
      <c r="M223" s="4"/>
    </row>
    <row r="224" spans="1:13" ht="57.75">
      <c r="A224" s="4" t="str">
        <f t="shared" si="5"/>
        <v>2023-07-07</v>
      </c>
      <c r="B224" s="4" t="str">
        <f>"0935"</f>
        <v>0935</v>
      </c>
      <c r="C224" s="5" t="s">
        <v>54</v>
      </c>
      <c r="D224" s="5" t="s">
        <v>412</v>
      </c>
      <c r="E224" s="4">
        <v>12</v>
      </c>
      <c r="F224" s="4" t="s">
        <v>13</v>
      </c>
      <c r="G224" s="4"/>
      <c r="H224" s="4" t="s">
        <v>16</v>
      </c>
      <c r="I224" s="10"/>
      <c r="J224" s="6" t="s">
        <v>411</v>
      </c>
      <c r="K224" s="4">
        <v>2019</v>
      </c>
      <c r="L224" s="4" t="s">
        <v>27</v>
      </c>
      <c r="M224" s="4"/>
    </row>
    <row r="225" spans="1:13" ht="43.5">
      <c r="A225" s="4" t="str">
        <f t="shared" si="5"/>
        <v>2023-07-07</v>
      </c>
      <c r="B225" s="4" t="str">
        <f>"1000"</f>
        <v>1000</v>
      </c>
      <c r="C225" s="5" t="s">
        <v>548</v>
      </c>
      <c r="D225" s="5" t="s">
        <v>529</v>
      </c>
      <c r="E225" s="4">
        <v>1</v>
      </c>
      <c r="F225" s="4"/>
      <c r="G225" s="4"/>
      <c r="H225" s="4" t="s">
        <v>16</v>
      </c>
      <c r="I225" s="10"/>
      <c r="J225" s="6" t="s">
        <v>525</v>
      </c>
      <c r="K225" s="4">
        <v>2017</v>
      </c>
      <c r="L225" s="4" t="s">
        <v>27</v>
      </c>
      <c r="M225" s="4"/>
    </row>
    <row r="226" spans="1:13" ht="43.5">
      <c r="A226" s="4" t="str">
        <f t="shared" si="5"/>
        <v>2023-07-07</v>
      </c>
      <c r="B226" s="4" t="str">
        <f>"1050"</f>
        <v>1050</v>
      </c>
      <c r="C226" s="5" t="s">
        <v>413</v>
      </c>
      <c r="D226" s="5"/>
      <c r="E226" s="4">
        <v>3</v>
      </c>
      <c r="F226" s="4" t="s">
        <v>13</v>
      </c>
      <c r="G226" s="4"/>
      <c r="H226" s="4" t="s">
        <v>16</v>
      </c>
      <c r="I226" s="10"/>
      <c r="J226" s="6" t="s">
        <v>414</v>
      </c>
      <c r="K226" s="4">
        <v>2018</v>
      </c>
      <c r="L226" s="4" t="s">
        <v>17</v>
      </c>
      <c r="M226" s="4"/>
    </row>
    <row r="227" spans="1:13" ht="57.75">
      <c r="A227" s="4" t="str">
        <f t="shared" si="5"/>
        <v>2023-07-07</v>
      </c>
      <c r="B227" s="4" t="str">
        <f>"1100"</f>
        <v>1100</v>
      </c>
      <c r="C227" s="5" t="s">
        <v>380</v>
      </c>
      <c r="D227" s="5" t="s">
        <v>382</v>
      </c>
      <c r="E227" s="4">
        <v>4</v>
      </c>
      <c r="F227" s="4" t="s">
        <v>47</v>
      </c>
      <c r="G227" s="4"/>
      <c r="H227" s="4" t="s">
        <v>16</v>
      </c>
      <c r="I227" s="10"/>
      <c r="J227" s="6" t="s">
        <v>381</v>
      </c>
      <c r="K227" s="4">
        <v>2020</v>
      </c>
      <c r="L227" s="4" t="s">
        <v>17</v>
      </c>
      <c r="M227" s="4"/>
    </row>
    <row r="228" spans="1:13" ht="43.5">
      <c r="A228" s="4" t="str">
        <f t="shared" si="5"/>
        <v>2023-07-07</v>
      </c>
      <c r="B228" s="4" t="str">
        <f>"1200"</f>
        <v>1200</v>
      </c>
      <c r="C228" s="5" t="s">
        <v>546</v>
      </c>
      <c r="D228" s="5" t="s">
        <v>526</v>
      </c>
      <c r="E228" s="4">
        <v>1</v>
      </c>
      <c r="F228" s="4"/>
      <c r="G228" s="4"/>
      <c r="H228" s="4" t="s">
        <v>16</v>
      </c>
      <c r="I228" s="10"/>
      <c r="J228" s="6" t="s">
        <v>527</v>
      </c>
      <c r="K228" s="4">
        <v>2021</v>
      </c>
      <c r="L228" s="4" t="s">
        <v>17</v>
      </c>
      <c r="M228" s="4"/>
    </row>
    <row r="229" spans="1:13" ht="57.75">
      <c r="A229" s="4" t="str">
        <f t="shared" si="5"/>
        <v>2023-07-07</v>
      </c>
      <c r="B229" s="4" t="str">
        <f>"1250"</f>
        <v>1250</v>
      </c>
      <c r="C229" s="5" t="s">
        <v>207</v>
      </c>
      <c r="D229" s="5"/>
      <c r="E229" s="4">
        <v>0</v>
      </c>
      <c r="F229" s="4" t="s">
        <v>47</v>
      </c>
      <c r="G229" s="4"/>
      <c r="H229" s="4" t="s">
        <v>16</v>
      </c>
      <c r="I229" s="10"/>
      <c r="J229" s="6" t="s">
        <v>208</v>
      </c>
      <c r="K229" s="4">
        <v>2021</v>
      </c>
      <c r="L229" s="4" t="s">
        <v>17</v>
      </c>
      <c r="M229" s="4"/>
    </row>
    <row r="230" spans="1:13" ht="72">
      <c r="A230" s="4" t="str">
        <f t="shared" si="5"/>
        <v>2023-07-07</v>
      </c>
      <c r="B230" s="4" t="str">
        <f>"1300"</f>
        <v>1300</v>
      </c>
      <c r="C230" s="5" t="s">
        <v>348</v>
      </c>
      <c r="D230" s="5"/>
      <c r="E230" s="4">
        <v>0</v>
      </c>
      <c r="F230" s="4" t="s">
        <v>47</v>
      </c>
      <c r="G230" s="4" t="s">
        <v>86</v>
      </c>
      <c r="H230" s="4" t="s">
        <v>16</v>
      </c>
      <c r="I230" s="10"/>
      <c r="J230" s="6" t="s">
        <v>349</v>
      </c>
      <c r="K230" s="4">
        <v>2021</v>
      </c>
      <c r="L230" s="4" t="s">
        <v>17</v>
      </c>
      <c r="M230" s="4"/>
    </row>
    <row r="231" spans="1:13" ht="57.75">
      <c r="A231" s="4" t="str">
        <f t="shared" si="5"/>
        <v>2023-07-07</v>
      </c>
      <c r="B231" s="4" t="str">
        <f>"1400"</f>
        <v>1400</v>
      </c>
      <c r="C231" s="5" t="s">
        <v>137</v>
      </c>
      <c r="D231" s="5"/>
      <c r="E231" s="4">
        <v>204</v>
      </c>
      <c r="F231" s="4" t="s">
        <v>47</v>
      </c>
      <c r="G231" s="4" t="s">
        <v>86</v>
      </c>
      <c r="H231" s="4" t="s">
        <v>16</v>
      </c>
      <c r="I231" s="10"/>
      <c r="J231" s="6" t="s">
        <v>415</v>
      </c>
      <c r="K231" s="4">
        <v>2022</v>
      </c>
      <c r="L231" s="4" t="s">
        <v>140</v>
      </c>
      <c r="M231" s="4"/>
    </row>
    <row r="232" spans="1:13" ht="57.75">
      <c r="A232" s="4" t="str">
        <f t="shared" si="5"/>
        <v>2023-07-07</v>
      </c>
      <c r="B232" s="4" t="str">
        <f>"1430"</f>
        <v>1430</v>
      </c>
      <c r="C232" s="5" t="s">
        <v>141</v>
      </c>
      <c r="D232" s="5" t="s">
        <v>417</v>
      </c>
      <c r="E232" s="4">
        <v>16</v>
      </c>
      <c r="F232" s="4" t="s">
        <v>13</v>
      </c>
      <c r="G232" s="4"/>
      <c r="H232" s="4" t="s">
        <v>16</v>
      </c>
      <c r="I232" s="10"/>
      <c r="J232" s="6" t="s">
        <v>416</v>
      </c>
      <c r="K232" s="4">
        <v>0</v>
      </c>
      <c r="L232" s="4" t="s">
        <v>38</v>
      </c>
      <c r="M232" s="4"/>
    </row>
    <row r="233" spans="1:13" ht="57.75">
      <c r="A233" s="4" t="str">
        <f t="shared" si="5"/>
        <v>2023-07-07</v>
      </c>
      <c r="B233" s="4" t="str">
        <f>"1500"</f>
        <v>1500</v>
      </c>
      <c r="C233" s="5" t="s">
        <v>144</v>
      </c>
      <c r="D233" s="5" t="s">
        <v>419</v>
      </c>
      <c r="E233" s="4">
        <v>12</v>
      </c>
      <c r="F233" s="4" t="s">
        <v>13</v>
      </c>
      <c r="G233" s="4"/>
      <c r="H233" s="4" t="s">
        <v>16</v>
      </c>
      <c r="I233" s="10"/>
      <c r="J233" s="6" t="s">
        <v>418</v>
      </c>
      <c r="K233" s="4">
        <v>2019</v>
      </c>
      <c r="L233" s="4" t="s">
        <v>34</v>
      </c>
      <c r="M233" s="4"/>
    </row>
    <row r="234" spans="1:13" ht="57.75">
      <c r="A234" s="4" t="str">
        <f t="shared" si="5"/>
        <v>2023-07-07</v>
      </c>
      <c r="B234" s="4" t="str">
        <f>"1525"</f>
        <v>1525</v>
      </c>
      <c r="C234" s="5" t="s">
        <v>355</v>
      </c>
      <c r="D234" s="5" t="s">
        <v>421</v>
      </c>
      <c r="E234" s="4">
        <v>3</v>
      </c>
      <c r="F234" s="4" t="s">
        <v>13</v>
      </c>
      <c r="G234" s="4"/>
      <c r="H234" s="4" t="s">
        <v>16</v>
      </c>
      <c r="I234" s="10"/>
      <c r="J234" s="6" t="s">
        <v>420</v>
      </c>
      <c r="K234" s="4">
        <v>0</v>
      </c>
      <c r="L234" s="4" t="s">
        <v>38</v>
      </c>
      <c r="M234" s="4" t="s">
        <v>22</v>
      </c>
    </row>
    <row r="235" spans="1:13" ht="57.75">
      <c r="A235" s="4" t="str">
        <f t="shared" si="5"/>
        <v>2023-07-07</v>
      </c>
      <c r="B235" s="4" t="str">
        <f>"1540"</f>
        <v>1540</v>
      </c>
      <c r="C235" s="5" t="s">
        <v>149</v>
      </c>
      <c r="D235" s="5" t="s">
        <v>423</v>
      </c>
      <c r="E235" s="4">
        <v>6</v>
      </c>
      <c r="F235" s="4" t="s">
        <v>13</v>
      </c>
      <c r="G235" s="4"/>
      <c r="H235" s="4" t="s">
        <v>16</v>
      </c>
      <c r="I235" s="10"/>
      <c r="J235" s="6" t="s">
        <v>422</v>
      </c>
      <c r="K235" s="4">
        <v>2016</v>
      </c>
      <c r="L235" s="4" t="s">
        <v>17</v>
      </c>
      <c r="M235" s="4"/>
    </row>
    <row r="236" spans="1:13" ht="28.5">
      <c r="A236" s="4" t="str">
        <f t="shared" si="5"/>
        <v>2023-07-07</v>
      </c>
      <c r="B236" s="4" t="str">
        <f>"1555"</f>
        <v>1555</v>
      </c>
      <c r="C236" s="5" t="s">
        <v>152</v>
      </c>
      <c r="D236" s="5" t="s">
        <v>425</v>
      </c>
      <c r="E236" s="4">
        <v>6</v>
      </c>
      <c r="F236" s="4" t="s">
        <v>13</v>
      </c>
      <c r="G236" s="4"/>
      <c r="H236" s="4" t="s">
        <v>16</v>
      </c>
      <c r="I236" s="10"/>
      <c r="J236" s="6" t="s">
        <v>424</v>
      </c>
      <c r="K236" s="4">
        <v>2021</v>
      </c>
      <c r="L236" s="4" t="s">
        <v>27</v>
      </c>
      <c r="M236" s="4"/>
    </row>
    <row r="237" spans="1:13" ht="57.75">
      <c r="A237" s="4" t="str">
        <f t="shared" si="5"/>
        <v>2023-07-07</v>
      </c>
      <c r="B237" s="4" t="str">
        <f>"1600"</f>
        <v>1600</v>
      </c>
      <c r="C237" s="5" t="s">
        <v>155</v>
      </c>
      <c r="D237" s="5" t="s">
        <v>427</v>
      </c>
      <c r="E237" s="4">
        <v>8</v>
      </c>
      <c r="F237" s="4" t="s">
        <v>13</v>
      </c>
      <c r="G237" s="4"/>
      <c r="H237" s="4" t="s">
        <v>16</v>
      </c>
      <c r="I237" s="10"/>
      <c r="J237" s="6" t="s">
        <v>426</v>
      </c>
      <c r="K237" s="4">
        <v>2019</v>
      </c>
      <c r="L237" s="4" t="s">
        <v>17</v>
      </c>
      <c r="M237" s="4" t="s">
        <v>22</v>
      </c>
    </row>
    <row r="238" spans="1:13" ht="43.5">
      <c r="A238" s="4" t="str">
        <f t="shared" si="5"/>
        <v>2023-07-07</v>
      </c>
      <c r="B238" s="4" t="str">
        <f>"1630"</f>
        <v>1630</v>
      </c>
      <c r="C238" s="5" t="s">
        <v>222</v>
      </c>
      <c r="D238" s="5" t="s">
        <v>429</v>
      </c>
      <c r="E238" s="4">
        <v>9</v>
      </c>
      <c r="F238" s="4" t="s">
        <v>47</v>
      </c>
      <c r="G238" s="4"/>
      <c r="H238" s="4" t="s">
        <v>16</v>
      </c>
      <c r="I238" s="10"/>
      <c r="J238" s="6" t="s">
        <v>428</v>
      </c>
      <c r="K238" s="4">
        <v>2018</v>
      </c>
      <c r="L238" s="4" t="s">
        <v>17</v>
      </c>
      <c r="M238" s="4"/>
    </row>
    <row r="239" spans="1:13" ht="72">
      <c r="A239" s="4" t="str">
        <f t="shared" si="5"/>
        <v>2023-07-07</v>
      </c>
      <c r="B239" s="4" t="str">
        <f>"1645"</f>
        <v>1645</v>
      </c>
      <c r="C239" s="5" t="s">
        <v>225</v>
      </c>
      <c r="D239" s="5" t="s">
        <v>431</v>
      </c>
      <c r="E239" s="4">
        <v>4</v>
      </c>
      <c r="F239" s="4" t="s">
        <v>60</v>
      </c>
      <c r="G239" s="4"/>
      <c r="H239" s="4" t="s">
        <v>16</v>
      </c>
      <c r="I239" s="10"/>
      <c r="J239" s="6" t="s">
        <v>430</v>
      </c>
      <c r="K239" s="4">
        <v>2021</v>
      </c>
      <c r="L239" s="4" t="s">
        <v>17</v>
      </c>
      <c r="M239" s="4"/>
    </row>
    <row r="240" spans="1:13" ht="43.5">
      <c r="A240" s="4" t="str">
        <f t="shared" si="5"/>
        <v>2023-07-07</v>
      </c>
      <c r="B240" s="4" t="str">
        <f>"1715"</f>
        <v>1715</v>
      </c>
      <c r="C240" s="5" t="s">
        <v>432</v>
      </c>
      <c r="D240" s="5" t="s">
        <v>433</v>
      </c>
      <c r="E240" s="4">
        <v>5</v>
      </c>
      <c r="F240" s="4"/>
      <c r="G240" s="4"/>
      <c r="H240" s="4"/>
      <c r="I240" s="10"/>
      <c r="J240" s="6" t="s">
        <v>524</v>
      </c>
      <c r="K240" s="4">
        <v>2021</v>
      </c>
      <c r="L240" s="4" t="s">
        <v>17</v>
      </c>
      <c r="M240" s="4"/>
    </row>
    <row r="241" spans="1:13" ht="43.5">
      <c r="A241" s="4" t="str">
        <f t="shared" si="5"/>
        <v>2023-07-07</v>
      </c>
      <c r="B241" s="4" t="str">
        <f>"1730"</f>
        <v>1730</v>
      </c>
      <c r="C241" s="5" t="s">
        <v>434</v>
      </c>
      <c r="D241" s="5"/>
      <c r="E241" s="4">
        <v>25</v>
      </c>
      <c r="F241" s="4" t="s">
        <v>60</v>
      </c>
      <c r="G241" s="4"/>
      <c r="H241" s="4" t="s">
        <v>16</v>
      </c>
      <c r="I241" s="10"/>
      <c r="J241" s="6" t="s">
        <v>435</v>
      </c>
      <c r="K241" s="4">
        <v>2023</v>
      </c>
      <c r="L241" s="4" t="s">
        <v>17</v>
      </c>
      <c r="M241" s="4"/>
    </row>
    <row r="242" spans="1:13" ht="28.5">
      <c r="A242" s="4" t="str">
        <f t="shared" si="5"/>
        <v>2023-07-07</v>
      </c>
      <c r="B242" s="4" t="str">
        <f>"1800"</f>
        <v>1800</v>
      </c>
      <c r="C242" s="5" t="s">
        <v>12</v>
      </c>
      <c r="D242" s="5" t="s">
        <v>437</v>
      </c>
      <c r="E242" s="4">
        <v>7</v>
      </c>
      <c r="F242" s="4" t="s">
        <v>13</v>
      </c>
      <c r="G242" s="4"/>
      <c r="H242" s="4" t="s">
        <v>16</v>
      </c>
      <c r="I242" s="10"/>
      <c r="J242" s="6" t="s">
        <v>436</v>
      </c>
      <c r="K242" s="4">
        <v>2020</v>
      </c>
      <c r="L242" s="4" t="s">
        <v>17</v>
      </c>
      <c r="M242" s="4"/>
    </row>
    <row r="243" spans="1:13" ht="57.75">
      <c r="A243" s="14" t="str">
        <f t="shared" si="5"/>
        <v>2023-07-07</v>
      </c>
      <c r="B243" s="14" t="str">
        <f>"1840"</f>
        <v>1840</v>
      </c>
      <c r="C243" s="15" t="s">
        <v>545</v>
      </c>
      <c r="D243" s="15" t="s">
        <v>530</v>
      </c>
      <c r="E243" s="14">
        <v>2</v>
      </c>
      <c r="F243" s="14"/>
      <c r="G243" s="14"/>
      <c r="H243" s="14"/>
      <c r="I243" s="11" t="s">
        <v>504</v>
      </c>
      <c r="J243" s="13" t="s">
        <v>528</v>
      </c>
      <c r="K243" s="14">
        <v>2017</v>
      </c>
      <c r="L243" s="14" t="s">
        <v>27</v>
      </c>
      <c r="M243" s="14"/>
    </row>
    <row r="244" spans="1:13" ht="57.75">
      <c r="A244" s="14" t="str">
        <f t="shared" si="5"/>
        <v>2023-07-07</v>
      </c>
      <c r="B244" s="14" t="str">
        <f>"1930"</f>
        <v>1930</v>
      </c>
      <c r="C244" s="15" t="s">
        <v>438</v>
      </c>
      <c r="D244" s="15" t="s">
        <v>38</v>
      </c>
      <c r="E244" s="14">
        <v>0</v>
      </c>
      <c r="F244" s="14" t="s">
        <v>47</v>
      </c>
      <c r="G244" s="14" t="s">
        <v>86</v>
      </c>
      <c r="H244" s="14" t="s">
        <v>16</v>
      </c>
      <c r="I244" s="11" t="s">
        <v>517</v>
      </c>
      <c r="J244" s="13" t="s">
        <v>439</v>
      </c>
      <c r="K244" s="14">
        <v>1976</v>
      </c>
      <c r="L244" s="14" t="s">
        <v>17</v>
      </c>
      <c r="M244" s="14"/>
    </row>
    <row r="245" spans="1:13" ht="57.75">
      <c r="A245" s="14" t="str">
        <f t="shared" si="5"/>
        <v>2023-07-07</v>
      </c>
      <c r="B245" s="14" t="str">
        <f>"2105"</f>
        <v>2105</v>
      </c>
      <c r="C245" s="15" t="s">
        <v>440</v>
      </c>
      <c r="D245" s="15"/>
      <c r="E245" s="14">
        <v>0</v>
      </c>
      <c r="F245" s="14" t="s">
        <v>47</v>
      </c>
      <c r="G245" s="14"/>
      <c r="H245" s="14" t="s">
        <v>16</v>
      </c>
      <c r="I245" s="11" t="s">
        <v>518</v>
      </c>
      <c r="J245" s="13" t="s">
        <v>441</v>
      </c>
      <c r="K245" s="14">
        <v>2017</v>
      </c>
      <c r="L245" s="14" t="s">
        <v>17</v>
      </c>
      <c r="M245" s="14"/>
    </row>
    <row r="246" spans="1:13" ht="72">
      <c r="A246" s="14" t="str">
        <f t="shared" si="5"/>
        <v>2023-07-07</v>
      </c>
      <c r="B246" s="14" t="str">
        <f>"2240"</f>
        <v>2240</v>
      </c>
      <c r="C246" s="15" t="s">
        <v>442</v>
      </c>
      <c r="D246" s="15"/>
      <c r="E246" s="14">
        <v>0</v>
      </c>
      <c r="F246" s="14" t="s">
        <v>47</v>
      </c>
      <c r="G246" s="14"/>
      <c r="H246" s="14" t="s">
        <v>16</v>
      </c>
      <c r="I246" s="11" t="s">
        <v>518</v>
      </c>
      <c r="J246" s="13" t="s">
        <v>443</v>
      </c>
      <c r="K246" s="14">
        <v>2019</v>
      </c>
      <c r="L246" s="14" t="s">
        <v>17</v>
      </c>
      <c r="M246" s="14"/>
    </row>
    <row r="247" spans="1:13" ht="43.5">
      <c r="A247" s="4" t="str">
        <f t="shared" si="5"/>
        <v>2023-07-07</v>
      </c>
      <c r="B247" s="4" t="str">
        <f>"2310"</f>
        <v>2310</v>
      </c>
      <c r="C247" s="5" t="s">
        <v>444</v>
      </c>
      <c r="D247" s="5"/>
      <c r="E247" s="4">
        <v>0</v>
      </c>
      <c r="F247" s="4" t="s">
        <v>47</v>
      </c>
      <c r="G247" s="4"/>
      <c r="H247" s="4" t="s">
        <v>16</v>
      </c>
      <c r="I247" s="10"/>
      <c r="J247" s="6" t="s">
        <v>445</v>
      </c>
      <c r="K247" s="4">
        <v>1979</v>
      </c>
      <c r="L247" s="4" t="s">
        <v>17</v>
      </c>
      <c r="M247" s="4" t="s">
        <v>22</v>
      </c>
    </row>
    <row r="248" spans="1:13" ht="57.75">
      <c r="A248" s="4" t="str">
        <f t="shared" si="5"/>
        <v>2023-07-07</v>
      </c>
      <c r="B248" s="4" t="str">
        <f>"2400"</f>
        <v>2400</v>
      </c>
      <c r="C248" s="5" t="s">
        <v>446</v>
      </c>
      <c r="D248" s="5" t="s">
        <v>448</v>
      </c>
      <c r="E248" s="4">
        <v>6</v>
      </c>
      <c r="F248" s="4" t="s">
        <v>47</v>
      </c>
      <c r="G248" s="4"/>
      <c r="H248" s="4" t="s">
        <v>16</v>
      </c>
      <c r="I248" s="10"/>
      <c r="J248" s="6" t="s">
        <v>447</v>
      </c>
      <c r="K248" s="4">
        <v>0</v>
      </c>
      <c r="L248" s="4" t="s">
        <v>17</v>
      </c>
      <c r="M248" s="4"/>
    </row>
    <row r="249" spans="1:13" ht="28.5">
      <c r="A249" s="4" t="str">
        <f t="shared" si="5"/>
        <v>2023-07-07</v>
      </c>
      <c r="B249" s="4" t="str">
        <f>"2500"</f>
        <v>2500</v>
      </c>
      <c r="C249" s="5" t="s">
        <v>102</v>
      </c>
      <c r="D249" s="5" t="s">
        <v>449</v>
      </c>
      <c r="E249" s="4">
        <v>2</v>
      </c>
      <c r="F249" s="4" t="s">
        <v>13</v>
      </c>
      <c r="G249" s="4"/>
      <c r="H249" s="4" t="s">
        <v>16</v>
      </c>
      <c r="I249" s="10"/>
      <c r="J249" s="6" t="s">
        <v>103</v>
      </c>
      <c r="K249" s="4">
        <v>0</v>
      </c>
      <c r="L249" s="4" t="s">
        <v>17</v>
      </c>
      <c r="M249" s="4"/>
    </row>
    <row r="250" spans="1:13" ht="57.75">
      <c r="A250" s="4" t="str">
        <f t="shared" si="5"/>
        <v>2023-07-07</v>
      </c>
      <c r="B250" s="4" t="str">
        <f>"2600"</f>
        <v>2600</v>
      </c>
      <c r="C250" s="5" t="s">
        <v>105</v>
      </c>
      <c r="D250" s="5" t="s">
        <v>450</v>
      </c>
      <c r="E250" s="4">
        <v>2</v>
      </c>
      <c r="F250" s="4" t="s">
        <v>13</v>
      </c>
      <c r="G250" s="4"/>
      <c r="H250" s="4" t="s">
        <v>16</v>
      </c>
      <c r="I250" s="10"/>
      <c r="J250" s="6" t="s">
        <v>106</v>
      </c>
      <c r="K250" s="4">
        <v>0</v>
      </c>
      <c r="L250" s="4" t="s">
        <v>17</v>
      </c>
      <c r="M250" s="4"/>
    </row>
    <row r="251" spans="1:13" ht="43.5">
      <c r="A251" s="4" t="str">
        <f t="shared" si="5"/>
        <v>2023-07-07</v>
      </c>
      <c r="B251" s="4" t="str">
        <f>"2700"</f>
        <v>2700</v>
      </c>
      <c r="C251" s="5" t="s">
        <v>107</v>
      </c>
      <c r="D251" s="5"/>
      <c r="E251" s="4">
        <v>1</v>
      </c>
      <c r="F251" s="4" t="s">
        <v>13</v>
      </c>
      <c r="G251" s="4"/>
      <c r="H251" s="4" t="s">
        <v>16</v>
      </c>
      <c r="I251" s="10"/>
      <c r="J251" s="6" t="s">
        <v>108</v>
      </c>
      <c r="K251" s="4">
        <v>2015</v>
      </c>
      <c r="L251" s="4" t="s">
        <v>17</v>
      </c>
      <c r="M251" s="4"/>
    </row>
    <row r="252" spans="1:13" ht="57.75">
      <c r="A252" s="4" t="str">
        <f t="shared" si="5"/>
        <v>2023-07-07</v>
      </c>
      <c r="B252" s="4" t="str">
        <f>"2800"</f>
        <v>2800</v>
      </c>
      <c r="C252" s="5" t="s">
        <v>109</v>
      </c>
      <c r="D252" s="5"/>
      <c r="E252" s="4">
        <v>3</v>
      </c>
      <c r="F252" s="4" t="s">
        <v>13</v>
      </c>
      <c r="G252" s="4"/>
      <c r="H252" s="4" t="s">
        <v>16</v>
      </c>
      <c r="I252" s="10"/>
      <c r="J252" s="6" t="s">
        <v>110</v>
      </c>
      <c r="K252" s="4">
        <v>2021</v>
      </c>
      <c r="L252" s="4" t="s">
        <v>17</v>
      </c>
      <c r="M252" s="4"/>
    </row>
    <row r="253" spans="1:13" ht="57.75">
      <c r="A253" s="4" t="str">
        <f aca="true" t="shared" si="6" ref="A253:A285">"2023-07-08"</f>
        <v>2023-07-08</v>
      </c>
      <c r="B253" s="4" t="str">
        <f>"0500"</f>
        <v>0500</v>
      </c>
      <c r="C253" s="5" t="s">
        <v>12</v>
      </c>
      <c r="D253" s="5" t="s">
        <v>451</v>
      </c>
      <c r="E253" s="4">
        <v>9</v>
      </c>
      <c r="F253" s="4" t="s">
        <v>13</v>
      </c>
      <c r="G253" s="4"/>
      <c r="H253" s="4" t="s">
        <v>16</v>
      </c>
      <c r="I253" s="10"/>
      <c r="J253" s="6" t="s">
        <v>165</v>
      </c>
      <c r="K253" s="4">
        <v>2022</v>
      </c>
      <c r="L253" s="4" t="s">
        <v>17</v>
      </c>
      <c r="M253" s="4"/>
    </row>
    <row r="254" spans="1:13" ht="57.75">
      <c r="A254" s="4" t="str">
        <f t="shared" si="6"/>
        <v>2023-07-08</v>
      </c>
      <c r="B254" s="4" t="str">
        <f>"0530"</f>
        <v>0530</v>
      </c>
      <c r="C254" s="5" t="s">
        <v>12</v>
      </c>
      <c r="D254" s="5" t="s">
        <v>452</v>
      </c>
      <c r="E254" s="4">
        <v>10</v>
      </c>
      <c r="F254" s="4" t="s">
        <v>47</v>
      </c>
      <c r="G254" s="4"/>
      <c r="H254" s="4" t="s">
        <v>16</v>
      </c>
      <c r="I254" s="10"/>
      <c r="J254" s="6" t="s">
        <v>165</v>
      </c>
      <c r="K254" s="4">
        <v>2022</v>
      </c>
      <c r="L254" s="4" t="s">
        <v>17</v>
      </c>
      <c r="M254" s="4"/>
    </row>
    <row r="255" spans="1:13" ht="28.5">
      <c r="A255" s="4" t="str">
        <f t="shared" si="6"/>
        <v>2023-07-08</v>
      </c>
      <c r="B255" s="4" t="str">
        <f>"0600"</f>
        <v>0600</v>
      </c>
      <c r="C255" s="5" t="s">
        <v>19</v>
      </c>
      <c r="D255" s="5" t="s">
        <v>453</v>
      </c>
      <c r="E255" s="4">
        <v>1</v>
      </c>
      <c r="F255" s="4" t="s">
        <v>13</v>
      </c>
      <c r="G255" s="4"/>
      <c r="H255" s="4" t="s">
        <v>16</v>
      </c>
      <c r="I255" s="10"/>
      <c r="J255" s="6" t="s">
        <v>20</v>
      </c>
      <c r="K255" s="4">
        <v>2019</v>
      </c>
      <c r="L255" s="4" t="s">
        <v>17</v>
      </c>
      <c r="M255" s="4"/>
    </row>
    <row r="256" spans="1:13" ht="28.5">
      <c r="A256" s="4" t="str">
        <f t="shared" si="6"/>
        <v>2023-07-08</v>
      </c>
      <c r="B256" s="4" t="str">
        <f>"0625"</f>
        <v>0625</v>
      </c>
      <c r="C256" s="5" t="s">
        <v>19</v>
      </c>
      <c r="D256" s="5" t="s">
        <v>21</v>
      </c>
      <c r="E256" s="4">
        <v>2</v>
      </c>
      <c r="F256" s="4" t="s">
        <v>13</v>
      </c>
      <c r="G256" s="4"/>
      <c r="H256" s="4" t="s">
        <v>16</v>
      </c>
      <c r="I256" s="10"/>
      <c r="J256" s="6" t="s">
        <v>20</v>
      </c>
      <c r="K256" s="4">
        <v>2019</v>
      </c>
      <c r="L256" s="4" t="s">
        <v>17</v>
      </c>
      <c r="M256" s="4"/>
    </row>
    <row r="257" spans="1:13" ht="43.5">
      <c r="A257" s="4" t="str">
        <f t="shared" si="6"/>
        <v>2023-07-08</v>
      </c>
      <c r="B257" s="4" t="str">
        <f>"0650"</f>
        <v>0650</v>
      </c>
      <c r="C257" s="5" t="s">
        <v>24</v>
      </c>
      <c r="D257" s="5" t="s">
        <v>455</v>
      </c>
      <c r="E257" s="4">
        <v>8</v>
      </c>
      <c r="F257" s="4" t="s">
        <v>13</v>
      </c>
      <c r="G257" s="4" t="s">
        <v>51</v>
      </c>
      <c r="H257" s="4" t="s">
        <v>16</v>
      </c>
      <c r="I257" s="10"/>
      <c r="J257" s="6" t="s">
        <v>454</v>
      </c>
      <c r="K257" s="4">
        <v>2018</v>
      </c>
      <c r="L257" s="4" t="s">
        <v>27</v>
      </c>
      <c r="M257" s="4"/>
    </row>
    <row r="258" spans="1:13" ht="72">
      <c r="A258" s="4" t="str">
        <f t="shared" si="6"/>
        <v>2023-07-08</v>
      </c>
      <c r="B258" s="4" t="str">
        <f>"0715"</f>
        <v>0715</v>
      </c>
      <c r="C258" s="5" t="s">
        <v>28</v>
      </c>
      <c r="D258" s="5" t="s">
        <v>457</v>
      </c>
      <c r="E258" s="4">
        <v>8</v>
      </c>
      <c r="F258" s="4" t="s">
        <v>13</v>
      </c>
      <c r="G258" s="4"/>
      <c r="H258" s="4" t="s">
        <v>16</v>
      </c>
      <c r="I258" s="10"/>
      <c r="J258" s="6" t="s">
        <v>456</v>
      </c>
      <c r="K258" s="4">
        <v>2018</v>
      </c>
      <c r="L258" s="4" t="s">
        <v>17</v>
      </c>
      <c r="M258" s="4"/>
    </row>
    <row r="259" spans="1:13" ht="28.5">
      <c r="A259" s="4" t="str">
        <f t="shared" si="6"/>
        <v>2023-07-08</v>
      </c>
      <c r="B259" s="4" t="str">
        <f>"0730"</f>
        <v>0730</v>
      </c>
      <c r="C259" s="5" t="s">
        <v>31</v>
      </c>
      <c r="D259" s="5" t="s">
        <v>459</v>
      </c>
      <c r="E259" s="4">
        <v>8</v>
      </c>
      <c r="F259" s="4" t="s">
        <v>13</v>
      </c>
      <c r="G259" s="4"/>
      <c r="H259" s="4" t="s">
        <v>16</v>
      </c>
      <c r="I259" s="10"/>
      <c r="J259" s="6" t="s">
        <v>458</v>
      </c>
      <c r="K259" s="4">
        <v>2009</v>
      </c>
      <c r="L259" s="4" t="s">
        <v>34</v>
      </c>
      <c r="M259" s="4"/>
    </row>
    <row r="260" spans="1:13" ht="28.5">
      <c r="A260" s="4" t="str">
        <f t="shared" si="6"/>
        <v>2023-07-08</v>
      </c>
      <c r="B260" s="4" t="str">
        <f>"0755"</f>
        <v>0755</v>
      </c>
      <c r="C260" s="5" t="s">
        <v>35</v>
      </c>
      <c r="D260" s="5" t="s">
        <v>461</v>
      </c>
      <c r="E260" s="4">
        <v>8</v>
      </c>
      <c r="F260" s="4" t="s">
        <v>13</v>
      </c>
      <c r="G260" s="4"/>
      <c r="H260" s="4" t="s">
        <v>16</v>
      </c>
      <c r="I260" s="10"/>
      <c r="J260" s="6" t="s">
        <v>460</v>
      </c>
      <c r="K260" s="4">
        <v>0</v>
      </c>
      <c r="L260" s="4" t="s">
        <v>38</v>
      </c>
      <c r="M260" s="4"/>
    </row>
    <row r="261" spans="1:13" ht="43.5">
      <c r="A261" s="4" t="str">
        <f t="shared" si="6"/>
        <v>2023-07-08</v>
      </c>
      <c r="B261" s="4" t="str">
        <f>"0805"</f>
        <v>0805</v>
      </c>
      <c r="C261" s="5" t="s">
        <v>39</v>
      </c>
      <c r="D261" s="5" t="s">
        <v>463</v>
      </c>
      <c r="E261" s="4">
        <v>30</v>
      </c>
      <c r="F261" s="4" t="s">
        <v>13</v>
      </c>
      <c r="G261" s="4"/>
      <c r="H261" s="4" t="s">
        <v>16</v>
      </c>
      <c r="I261" s="10"/>
      <c r="J261" s="6" t="s">
        <v>462</v>
      </c>
      <c r="K261" s="4">
        <v>2020</v>
      </c>
      <c r="L261" s="4" t="s">
        <v>27</v>
      </c>
      <c r="M261" s="4"/>
    </row>
    <row r="262" spans="1:13" ht="57.75">
      <c r="A262" s="4" t="str">
        <f t="shared" si="6"/>
        <v>2023-07-08</v>
      </c>
      <c r="B262" s="4" t="str">
        <f>"0815"</f>
        <v>0815</v>
      </c>
      <c r="C262" s="5" t="s">
        <v>42</v>
      </c>
      <c r="D262" s="5" t="s">
        <v>465</v>
      </c>
      <c r="E262" s="4">
        <v>8</v>
      </c>
      <c r="F262" s="4" t="s">
        <v>13</v>
      </c>
      <c r="G262" s="4"/>
      <c r="H262" s="4" t="s">
        <v>16</v>
      </c>
      <c r="I262" s="10"/>
      <c r="J262" s="6" t="s">
        <v>464</v>
      </c>
      <c r="K262" s="4">
        <v>2020</v>
      </c>
      <c r="L262" s="4" t="s">
        <v>45</v>
      </c>
      <c r="M262" s="4"/>
    </row>
    <row r="263" spans="1:13" ht="28.5">
      <c r="A263" s="4" t="str">
        <f t="shared" si="6"/>
        <v>2023-07-08</v>
      </c>
      <c r="B263" s="4" t="str">
        <f>"0820"</f>
        <v>0820</v>
      </c>
      <c r="C263" s="5" t="s">
        <v>46</v>
      </c>
      <c r="D263" s="5" t="s">
        <v>549</v>
      </c>
      <c r="E263" s="4">
        <v>11</v>
      </c>
      <c r="F263" s="4" t="s">
        <v>47</v>
      </c>
      <c r="G263" s="4"/>
      <c r="H263" s="4" t="s">
        <v>16</v>
      </c>
      <c r="I263" s="10"/>
      <c r="J263" s="6" t="s">
        <v>466</v>
      </c>
      <c r="K263" s="4">
        <v>1987</v>
      </c>
      <c r="L263" s="4" t="s">
        <v>49</v>
      </c>
      <c r="M263" s="4" t="s">
        <v>22</v>
      </c>
    </row>
    <row r="264" spans="1:13" ht="57.75">
      <c r="A264" s="4" t="str">
        <f t="shared" si="6"/>
        <v>2023-07-08</v>
      </c>
      <c r="B264" s="4" t="str">
        <f>"0845"</f>
        <v>0845</v>
      </c>
      <c r="C264" s="5" t="s">
        <v>50</v>
      </c>
      <c r="D264" s="5" t="s">
        <v>468</v>
      </c>
      <c r="E264" s="4">
        <v>10</v>
      </c>
      <c r="F264" s="4" t="s">
        <v>13</v>
      </c>
      <c r="G264" s="4"/>
      <c r="H264" s="4" t="s">
        <v>16</v>
      </c>
      <c r="I264" s="10"/>
      <c r="J264" s="6" t="s">
        <v>467</v>
      </c>
      <c r="K264" s="4">
        <v>2015</v>
      </c>
      <c r="L264" s="4" t="s">
        <v>17</v>
      </c>
      <c r="M264" s="4"/>
    </row>
    <row r="265" spans="1:13" ht="57.75">
      <c r="A265" s="4" t="str">
        <f t="shared" si="6"/>
        <v>2023-07-08</v>
      </c>
      <c r="B265" s="4" t="str">
        <f>"0910"</f>
        <v>0910</v>
      </c>
      <c r="C265" s="5" t="s">
        <v>54</v>
      </c>
      <c r="D265" s="5" t="s">
        <v>470</v>
      </c>
      <c r="E265" s="4">
        <v>13</v>
      </c>
      <c r="F265" s="4" t="s">
        <v>13</v>
      </c>
      <c r="G265" s="4"/>
      <c r="H265" s="4" t="s">
        <v>16</v>
      </c>
      <c r="I265" s="10"/>
      <c r="J265" s="6" t="s">
        <v>469</v>
      </c>
      <c r="K265" s="4">
        <v>2019</v>
      </c>
      <c r="L265" s="4" t="s">
        <v>27</v>
      </c>
      <c r="M265" s="4"/>
    </row>
    <row r="266" spans="1:13" ht="43.5">
      <c r="A266" s="4" t="str">
        <f t="shared" si="6"/>
        <v>2023-07-08</v>
      </c>
      <c r="B266" s="4" t="str">
        <f>"0935"</f>
        <v>0935</v>
      </c>
      <c r="C266" s="5" t="s">
        <v>54</v>
      </c>
      <c r="D266" s="5" t="s">
        <v>126</v>
      </c>
      <c r="E266" s="4">
        <v>1</v>
      </c>
      <c r="F266" s="4" t="s">
        <v>13</v>
      </c>
      <c r="G266" s="4"/>
      <c r="H266" s="4" t="s">
        <v>16</v>
      </c>
      <c r="I266" s="10"/>
      <c r="J266" s="6" t="s">
        <v>471</v>
      </c>
      <c r="K266" s="4">
        <v>2020</v>
      </c>
      <c r="L266" s="4" t="s">
        <v>27</v>
      </c>
      <c r="M266" s="4"/>
    </row>
    <row r="267" spans="1:13" ht="57.75">
      <c r="A267" s="4" t="str">
        <f t="shared" si="6"/>
        <v>2023-07-08</v>
      </c>
      <c r="B267" s="4" t="str">
        <f>"1000"</f>
        <v>1000</v>
      </c>
      <c r="C267" s="5" t="s">
        <v>438</v>
      </c>
      <c r="D267" s="5" t="s">
        <v>38</v>
      </c>
      <c r="E267" s="4">
        <v>0</v>
      </c>
      <c r="F267" s="4" t="s">
        <v>47</v>
      </c>
      <c r="G267" s="4" t="s">
        <v>86</v>
      </c>
      <c r="H267" s="4" t="s">
        <v>16</v>
      </c>
      <c r="I267" s="10"/>
      <c r="J267" s="6" t="s">
        <v>439</v>
      </c>
      <c r="K267" s="4">
        <v>1976</v>
      </c>
      <c r="L267" s="4" t="s">
        <v>17</v>
      </c>
      <c r="M267" s="4"/>
    </row>
    <row r="268" spans="1:13" ht="72">
      <c r="A268" s="4" t="str">
        <f t="shared" si="6"/>
        <v>2023-07-08</v>
      </c>
      <c r="B268" s="4" t="str">
        <f>"1135"</f>
        <v>1135</v>
      </c>
      <c r="C268" s="5" t="s">
        <v>472</v>
      </c>
      <c r="D268" s="5" t="s">
        <v>38</v>
      </c>
      <c r="E268" s="4">
        <v>0</v>
      </c>
      <c r="F268" s="4" t="s">
        <v>47</v>
      </c>
      <c r="G268" s="4" t="s">
        <v>473</v>
      </c>
      <c r="H268" s="4" t="s">
        <v>16</v>
      </c>
      <c r="I268" s="10"/>
      <c r="J268" s="6" t="s">
        <v>474</v>
      </c>
      <c r="K268" s="4">
        <v>1986</v>
      </c>
      <c r="L268" s="4" t="s">
        <v>34</v>
      </c>
      <c r="M268" s="4" t="s">
        <v>22</v>
      </c>
    </row>
    <row r="269" spans="1:13" ht="57.75">
      <c r="A269" s="4" t="str">
        <f t="shared" si="6"/>
        <v>2023-07-08</v>
      </c>
      <c r="B269" s="4" t="str">
        <f>"1315"</f>
        <v>1315</v>
      </c>
      <c r="C269" s="5" t="s">
        <v>545</v>
      </c>
      <c r="D269" s="5" t="s">
        <v>530</v>
      </c>
      <c r="E269" s="4">
        <v>2</v>
      </c>
      <c r="F269" s="4"/>
      <c r="G269" s="4"/>
      <c r="H269" s="4" t="s">
        <v>16</v>
      </c>
      <c r="I269" s="10"/>
      <c r="J269" s="6" t="s">
        <v>528</v>
      </c>
      <c r="K269" s="4">
        <v>2017</v>
      </c>
      <c r="L269" s="4" t="s">
        <v>27</v>
      </c>
      <c r="M269" s="4"/>
    </row>
    <row r="270" spans="1:13" ht="57.75">
      <c r="A270" s="4"/>
      <c r="B270" s="4" t="str">
        <f>"1400"</f>
        <v>1400</v>
      </c>
      <c r="C270" s="5" t="s">
        <v>440</v>
      </c>
      <c r="D270" s="5"/>
      <c r="E270" s="4">
        <v>0</v>
      </c>
      <c r="F270" s="4" t="s">
        <v>47</v>
      </c>
      <c r="G270" s="4"/>
      <c r="H270" s="4" t="s">
        <v>16</v>
      </c>
      <c r="I270" s="10"/>
      <c r="J270" s="6" t="s">
        <v>441</v>
      </c>
      <c r="K270" s="4">
        <v>2017</v>
      </c>
      <c r="L270" s="4" t="s">
        <v>17</v>
      </c>
      <c r="M270" s="4"/>
    </row>
    <row r="271" spans="1:13" ht="43.5">
      <c r="A271" s="4" t="str">
        <f t="shared" si="6"/>
        <v>2023-07-08</v>
      </c>
      <c r="B271" s="4" t="str">
        <f>"1525"</f>
        <v>1525</v>
      </c>
      <c r="C271" s="5" t="s">
        <v>475</v>
      </c>
      <c r="D271" s="5" t="s">
        <v>477</v>
      </c>
      <c r="E271" s="4">
        <v>0</v>
      </c>
      <c r="F271" s="4" t="s">
        <v>47</v>
      </c>
      <c r="G271" s="4"/>
      <c r="H271" s="4" t="s">
        <v>16</v>
      </c>
      <c r="I271" s="10"/>
      <c r="J271" s="6" t="s">
        <v>476</v>
      </c>
      <c r="K271" s="4">
        <v>2015</v>
      </c>
      <c r="L271" s="4" t="s">
        <v>17</v>
      </c>
      <c r="M271" s="4"/>
    </row>
    <row r="272" spans="1:13" ht="72">
      <c r="A272" s="4" t="str">
        <f t="shared" si="6"/>
        <v>2023-07-08</v>
      </c>
      <c r="B272" s="4" t="str">
        <f>"1605"</f>
        <v>1605</v>
      </c>
      <c r="C272" s="5" t="s">
        <v>478</v>
      </c>
      <c r="D272" s="5"/>
      <c r="E272" s="4">
        <v>0</v>
      </c>
      <c r="F272" s="4" t="s">
        <v>47</v>
      </c>
      <c r="G272" s="4" t="s">
        <v>97</v>
      </c>
      <c r="H272" s="4" t="s">
        <v>16</v>
      </c>
      <c r="I272" s="10"/>
      <c r="J272" s="6" t="s">
        <v>479</v>
      </c>
      <c r="K272" s="4">
        <v>2018</v>
      </c>
      <c r="L272" s="4" t="s">
        <v>17</v>
      </c>
      <c r="M272" s="4"/>
    </row>
    <row r="273" spans="1:13" ht="72">
      <c r="A273" s="4" t="str">
        <f t="shared" si="6"/>
        <v>2023-07-08</v>
      </c>
      <c r="B273" s="4" t="str">
        <f>"1730"</f>
        <v>1730</v>
      </c>
      <c r="C273" s="5" t="s">
        <v>79</v>
      </c>
      <c r="D273" s="5" t="s">
        <v>481</v>
      </c>
      <c r="E273" s="4">
        <v>5</v>
      </c>
      <c r="F273" s="4" t="s">
        <v>60</v>
      </c>
      <c r="G273" s="4"/>
      <c r="H273" s="4" t="s">
        <v>16</v>
      </c>
      <c r="I273" s="10"/>
      <c r="J273" s="6" t="s">
        <v>480</v>
      </c>
      <c r="K273" s="4">
        <v>2022</v>
      </c>
      <c r="L273" s="4" t="s">
        <v>17</v>
      </c>
      <c r="M273" s="4"/>
    </row>
    <row r="274" spans="1:13" ht="57.75">
      <c r="A274" s="4" t="str">
        <f t="shared" si="6"/>
        <v>2023-07-08</v>
      </c>
      <c r="B274" s="4" t="str">
        <f>"1800"</f>
        <v>1800</v>
      </c>
      <c r="C274" s="5" t="s">
        <v>482</v>
      </c>
      <c r="D274" s="5" t="s">
        <v>484</v>
      </c>
      <c r="E274" s="4">
        <v>8</v>
      </c>
      <c r="F274" s="4" t="s">
        <v>13</v>
      </c>
      <c r="G274" s="4"/>
      <c r="H274" s="4" t="s">
        <v>16</v>
      </c>
      <c r="I274" s="10"/>
      <c r="J274" s="6" t="s">
        <v>483</v>
      </c>
      <c r="K274" s="4">
        <v>2020</v>
      </c>
      <c r="L274" s="4" t="s">
        <v>140</v>
      </c>
      <c r="M274" s="4"/>
    </row>
    <row r="275" spans="1:13" ht="43.5">
      <c r="A275" s="4" t="str">
        <f t="shared" si="6"/>
        <v>2023-07-08</v>
      </c>
      <c r="B275" s="4" t="str">
        <f>"1850"</f>
        <v>1850</v>
      </c>
      <c r="C275" s="5" t="s">
        <v>83</v>
      </c>
      <c r="D275" s="5"/>
      <c r="E275" s="4">
        <v>129</v>
      </c>
      <c r="F275" s="4" t="s">
        <v>60</v>
      </c>
      <c r="G275" s="4"/>
      <c r="H275" s="4"/>
      <c r="I275" s="10"/>
      <c r="J275" s="6" t="s">
        <v>84</v>
      </c>
      <c r="K275" s="4">
        <v>2023</v>
      </c>
      <c r="L275" s="4" t="s">
        <v>17</v>
      </c>
      <c r="M275" s="4"/>
    </row>
    <row r="276" spans="1:13" ht="72">
      <c r="A276" s="14" t="str">
        <f t="shared" si="6"/>
        <v>2023-07-08</v>
      </c>
      <c r="B276" s="14" t="str">
        <f>"1900"</f>
        <v>1900</v>
      </c>
      <c r="C276" s="15" t="s">
        <v>485</v>
      </c>
      <c r="D276" s="15"/>
      <c r="E276" s="14">
        <v>2</v>
      </c>
      <c r="F276" s="14" t="s">
        <v>47</v>
      </c>
      <c r="G276" s="14" t="s">
        <v>86</v>
      </c>
      <c r="H276" s="14" t="s">
        <v>16</v>
      </c>
      <c r="I276" s="11" t="s">
        <v>505</v>
      </c>
      <c r="J276" s="13" t="s">
        <v>486</v>
      </c>
      <c r="K276" s="14">
        <v>2020</v>
      </c>
      <c r="L276" s="14" t="s">
        <v>27</v>
      </c>
      <c r="M276" s="14" t="s">
        <v>22</v>
      </c>
    </row>
    <row r="277" spans="1:13" ht="72">
      <c r="A277" s="14" t="str">
        <f t="shared" si="6"/>
        <v>2023-07-08</v>
      </c>
      <c r="B277" s="14" t="str">
        <f>"1930"</f>
        <v>1930</v>
      </c>
      <c r="C277" s="15" t="s">
        <v>377</v>
      </c>
      <c r="D277" s="15" t="s">
        <v>488</v>
      </c>
      <c r="E277" s="14">
        <v>1</v>
      </c>
      <c r="F277" s="14"/>
      <c r="G277" s="14"/>
      <c r="H277" s="14"/>
      <c r="I277" s="11" t="s">
        <v>519</v>
      </c>
      <c r="J277" s="13" t="s">
        <v>487</v>
      </c>
      <c r="K277" s="14">
        <v>0</v>
      </c>
      <c r="L277" s="14" t="s">
        <v>17</v>
      </c>
      <c r="M277" s="14"/>
    </row>
    <row r="278" spans="1:13" ht="72">
      <c r="A278" s="14" t="str">
        <f t="shared" si="6"/>
        <v>2023-07-08</v>
      </c>
      <c r="B278" s="14" t="str">
        <f>"2030"</f>
        <v>2030</v>
      </c>
      <c r="C278" s="15" t="s">
        <v>489</v>
      </c>
      <c r="D278" s="15" t="s">
        <v>38</v>
      </c>
      <c r="E278" s="14">
        <v>0</v>
      </c>
      <c r="F278" s="14" t="s">
        <v>47</v>
      </c>
      <c r="G278" s="14" t="s">
        <v>490</v>
      </c>
      <c r="H278" s="14" t="s">
        <v>16</v>
      </c>
      <c r="I278" s="11" t="s">
        <v>507</v>
      </c>
      <c r="J278" s="13" t="s">
        <v>491</v>
      </c>
      <c r="K278" s="14">
        <v>1977</v>
      </c>
      <c r="L278" s="14" t="s">
        <v>17</v>
      </c>
      <c r="M278" s="14" t="s">
        <v>22</v>
      </c>
    </row>
    <row r="279" spans="1:13" ht="57.75">
      <c r="A279" s="14" t="str">
        <f t="shared" si="6"/>
        <v>2023-07-08</v>
      </c>
      <c r="B279" s="14" t="str">
        <f>"2220"</f>
        <v>2220</v>
      </c>
      <c r="C279" s="15" t="s">
        <v>492</v>
      </c>
      <c r="D279" s="15" t="s">
        <v>38</v>
      </c>
      <c r="E279" s="14">
        <v>0</v>
      </c>
      <c r="F279" s="14" t="s">
        <v>96</v>
      </c>
      <c r="G279" s="14" t="s">
        <v>493</v>
      </c>
      <c r="H279" s="14" t="s">
        <v>16</v>
      </c>
      <c r="I279" s="11" t="s">
        <v>512</v>
      </c>
      <c r="J279" s="13" t="s">
        <v>494</v>
      </c>
      <c r="K279" s="14">
        <v>2009</v>
      </c>
      <c r="L279" s="14" t="s">
        <v>17</v>
      </c>
      <c r="M279" s="14"/>
    </row>
    <row r="280" spans="1:13" ht="28.5">
      <c r="A280" s="4" t="str">
        <f t="shared" si="6"/>
        <v>2023-07-08</v>
      </c>
      <c r="B280" s="4" t="str">
        <f>"2405"</f>
        <v>2405</v>
      </c>
      <c r="C280" s="5" t="s">
        <v>12</v>
      </c>
      <c r="D280" s="5" t="s">
        <v>496</v>
      </c>
      <c r="E280" s="4">
        <v>9</v>
      </c>
      <c r="F280" s="4" t="s">
        <v>13</v>
      </c>
      <c r="G280" s="4"/>
      <c r="H280" s="4" t="s">
        <v>16</v>
      </c>
      <c r="I280" s="8"/>
      <c r="J280" s="6" t="s">
        <v>495</v>
      </c>
      <c r="K280" s="4">
        <v>2020</v>
      </c>
      <c r="L280" s="4" t="s">
        <v>17</v>
      </c>
      <c r="M280" s="4"/>
    </row>
    <row r="281" spans="1:13" ht="43.5">
      <c r="A281" s="4" t="str">
        <f t="shared" si="6"/>
        <v>2023-07-08</v>
      </c>
      <c r="B281" s="4" t="str">
        <f>"2430"</f>
        <v>2430</v>
      </c>
      <c r="C281" s="5" t="s">
        <v>12</v>
      </c>
      <c r="D281" s="5" t="s">
        <v>498</v>
      </c>
      <c r="E281" s="4">
        <v>5</v>
      </c>
      <c r="F281" s="4"/>
      <c r="G281" s="4"/>
      <c r="H281" s="4" t="s">
        <v>16</v>
      </c>
      <c r="I281" s="8"/>
      <c r="J281" s="6" t="s">
        <v>497</v>
      </c>
      <c r="K281" s="4">
        <v>2020</v>
      </c>
      <c r="L281" s="4" t="s">
        <v>17</v>
      </c>
      <c r="M281" s="4"/>
    </row>
    <row r="282" spans="1:13" ht="28.5">
      <c r="A282" s="4" t="str">
        <f t="shared" si="6"/>
        <v>2023-07-08</v>
      </c>
      <c r="B282" s="4" t="str">
        <f>"2500"</f>
        <v>2500</v>
      </c>
      <c r="C282" s="5" t="s">
        <v>102</v>
      </c>
      <c r="D282" s="5" t="s">
        <v>104</v>
      </c>
      <c r="E282" s="4">
        <v>3</v>
      </c>
      <c r="F282" s="4" t="s">
        <v>13</v>
      </c>
      <c r="G282" s="4"/>
      <c r="H282" s="4" t="s">
        <v>16</v>
      </c>
      <c r="I282" s="8"/>
      <c r="J282" s="6" t="s">
        <v>103</v>
      </c>
      <c r="K282" s="4">
        <v>0</v>
      </c>
      <c r="L282" s="4" t="s">
        <v>17</v>
      </c>
      <c r="M282" s="4"/>
    </row>
    <row r="283" spans="1:13" ht="57.75">
      <c r="A283" s="4" t="str">
        <f t="shared" si="6"/>
        <v>2023-07-08</v>
      </c>
      <c r="B283" s="4" t="str">
        <f>"2600"</f>
        <v>2600</v>
      </c>
      <c r="C283" s="5" t="s">
        <v>105</v>
      </c>
      <c r="D283" s="5" t="s">
        <v>82</v>
      </c>
      <c r="E283" s="4">
        <v>3</v>
      </c>
      <c r="F283" s="4" t="s">
        <v>13</v>
      </c>
      <c r="G283" s="4"/>
      <c r="H283" s="4" t="s">
        <v>16</v>
      </c>
      <c r="I283" s="8"/>
      <c r="J283" s="6" t="s">
        <v>106</v>
      </c>
      <c r="K283" s="4">
        <v>0</v>
      </c>
      <c r="L283" s="4" t="s">
        <v>17</v>
      </c>
      <c r="M283" s="4"/>
    </row>
    <row r="284" spans="1:13" ht="43.5">
      <c r="A284" s="4" t="str">
        <f t="shared" si="6"/>
        <v>2023-07-08</v>
      </c>
      <c r="B284" s="4" t="str">
        <f>"2700"</f>
        <v>2700</v>
      </c>
      <c r="C284" s="5" t="s">
        <v>107</v>
      </c>
      <c r="D284" s="5"/>
      <c r="E284" s="4">
        <v>2</v>
      </c>
      <c r="F284" s="4" t="s">
        <v>13</v>
      </c>
      <c r="G284" s="4"/>
      <c r="H284" s="4" t="s">
        <v>16</v>
      </c>
      <c r="I284" s="8"/>
      <c r="J284" s="6" t="s">
        <v>108</v>
      </c>
      <c r="K284" s="4">
        <v>2015</v>
      </c>
      <c r="L284" s="4" t="s">
        <v>17</v>
      </c>
      <c r="M284" s="4"/>
    </row>
    <row r="285" spans="1:13" ht="57.75">
      <c r="A285" s="4" t="str">
        <f t="shared" si="6"/>
        <v>2023-07-08</v>
      </c>
      <c r="B285" s="4" t="str">
        <f>"2800"</f>
        <v>2800</v>
      </c>
      <c r="C285" s="5" t="s">
        <v>109</v>
      </c>
      <c r="D285" s="5"/>
      <c r="E285" s="4">
        <v>1</v>
      </c>
      <c r="F285" s="4" t="s">
        <v>47</v>
      </c>
      <c r="G285" s="4"/>
      <c r="H285" s="4" t="s">
        <v>16</v>
      </c>
      <c r="I285" s="8"/>
      <c r="J285" s="6" t="s">
        <v>110</v>
      </c>
      <c r="K285" s="4">
        <v>2021</v>
      </c>
      <c r="L285" s="4" t="s">
        <v>17</v>
      </c>
      <c r="M285" s="4"/>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Greta Hilliard</dc:creator>
  <cp:keywords/>
  <dc:description/>
  <cp:lastModifiedBy>Greta Hilliard</cp:lastModifiedBy>
  <dcterms:created xsi:type="dcterms:W3CDTF">2023-06-06T03:47:30Z</dcterms:created>
  <dcterms:modified xsi:type="dcterms:W3CDTF">2023-06-06T03:47:32Z</dcterms:modified>
  <cp:category/>
  <cp:version/>
  <cp:contentType/>
  <cp:contentStatus/>
</cp:coreProperties>
</file>