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8110" activeTab="0"/>
  </bookViews>
  <sheets>
    <sheet name="Publicity Program Guide 1476229" sheetId="1" r:id="rId1"/>
  </sheets>
  <definedNames/>
  <calcPr fullCalcOnLoad="1"/>
</workbook>
</file>

<file path=xl/sharedStrings.xml><?xml version="1.0" encoding="utf-8"?>
<sst xmlns="http://schemas.openxmlformats.org/spreadsheetml/2006/main" count="1841" uniqueCount="512">
  <si>
    <t>Date</t>
  </si>
  <si>
    <t>Start Time</t>
  </si>
  <si>
    <t>Title</t>
  </si>
  <si>
    <t>Classification</t>
  </si>
  <si>
    <t>Consumer Advice</t>
  </si>
  <si>
    <t>Digital Epg Synpopsis</t>
  </si>
  <si>
    <t>Episode Title</t>
  </si>
  <si>
    <t>Episode Number</t>
  </si>
  <si>
    <t>Repeat</t>
  </si>
  <si>
    <t>Series Number</t>
  </si>
  <si>
    <t>Year of Production</t>
  </si>
  <si>
    <t>Country of Origin</t>
  </si>
  <si>
    <t>Audio Description</t>
  </si>
  <si>
    <t>Volumz</t>
  </si>
  <si>
    <t>PG</t>
  </si>
  <si>
    <t xml:space="preserve">a l s </t>
  </si>
  <si>
    <t>Hosted by music guru Alec Doomadgee, we feature some of our best Indigenous musicians and go behind the scenes to have a 'dorris' and get the lowdown with your favourite artists from Oz and abroad.</t>
  </si>
  <si>
    <t>RPT</t>
  </si>
  <si>
    <t>AUSTRALIA</t>
  </si>
  <si>
    <t>Musomagic Outback Tracks</t>
  </si>
  <si>
    <t>G</t>
  </si>
  <si>
    <t>Showcasing songs and videos created in remote outback communities.</t>
  </si>
  <si>
    <t>Kakadu</t>
  </si>
  <si>
    <t>Y</t>
  </si>
  <si>
    <t>Ooraminna</t>
  </si>
  <si>
    <t>Coyote's Crazy Smart Science Show</t>
  </si>
  <si>
    <t>Our Youth Host, Isa and our Science Questers are inspired by the leadership of T'Sou-Ke Nation and other First Nations bringing Solar Power to their communities.</t>
  </si>
  <si>
    <t>Solar Power</t>
  </si>
  <si>
    <t>CANADA</t>
  </si>
  <si>
    <t>Aussie Bush Tales</t>
  </si>
  <si>
    <t>Elder Moort is sleeping in his humpy when he hears a noise behind a bush and sends the children to find out what is making the noise. The children find a cave and are chased by a black boar.</t>
  </si>
  <si>
    <t>Waabiny Time</t>
  </si>
  <si>
    <t>Kedala, day-time for the ngaangk, the sun and kedalak, night-time is when the miyak the moon comes out.</t>
  </si>
  <si>
    <t>Day And Night</t>
  </si>
  <si>
    <t>USA</t>
  </si>
  <si>
    <t>Raven's Quest</t>
  </si>
  <si>
    <t xml:space="preserve">a </t>
  </si>
  <si>
    <t>Wiingashk is an 11-year-old boy from Sault Ste. Marie, Ontario. He's Ojibwe. Wiingashk loves to hang out with his father and together they practice archery and go hunting in the bush.</t>
  </si>
  <si>
    <t>Wiingashk</t>
  </si>
  <si>
    <t>Wolf Joe</t>
  </si>
  <si>
    <t>Joe and his friends are looking forward to the outdoor movie screening on the beach tonight but Hank hasn't shown up with the projection equipment.</t>
  </si>
  <si>
    <t>Beach Movie Night</t>
  </si>
  <si>
    <t>Nanny Tuta</t>
  </si>
  <si>
    <t>Do you know what is Tuta's favourite game? It's Hide and seek! Nanny Tuta is playing Hide and seek with three butterflies. Help her find them!</t>
  </si>
  <si>
    <t>Hide And Seek</t>
  </si>
  <si>
    <t>UNITED KINGDOM</t>
  </si>
  <si>
    <t xml:space="preserve">Spartakus And The Sun Beneath The Sea </t>
  </si>
  <si>
    <t>Tehrig falls victim to the 'song of the machine', an ancient cyber trap that shuts down all of his functions.</t>
  </si>
  <si>
    <t>Holiday Fever</t>
  </si>
  <si>
    <t>FRANCE</t>
  </si>
  <si>
    <t>Bushwhacked</t>
  </si>
  <si>
    <t>Kayne and Kamil meet the cast of mantas, dolphins, soldier crabs and turtles in Kayne's quest to help the endangered dugong from the threat of extinction in this important episode of Bushwhacked!</t>
  </si>
  <si>
    <t>Dugong</t>
  </si>
  <si>
    <t>Kayne challenges Kamil to 5 mission in 24 hours in and around Sydney in a frantic race against the clock episode of Bushwhacked!</t>
  </si>
  <si>
    <t>Urban Animals</t>
  </si>
  <si>
    <t>The Magic Canoe</t>
  </si>
  <si>
    <t>Julie sees Viola hugging Pam and calling her her little treasure. She imagines that her aunt prefers Pam!</t>
  </si>
  <si>
    <t>QLD Murri Carnival Finals 2022</t>
  </si>
  <si>
    <t>NC</t>
  </si>
  <si>
    <t>Watch QLD Murri Carnival 2022 Finals at the Redcliffe Dolphins Moreton Daily Stadium as teams go head-to-head to become Murri Carnival champs.</t>
  </si>
  <si>
    <t>Women's Game 1</t>
  </si>
  <si>
    <t>The biggest multicultural sports event in Western Australia where sports men and women come together to take part in the NRL WA's Harmony Nines tournament.</t>
  </si>
  <si>
    <t>Men's Semi Final 1 - Hawaiki Roa Vs Bushrangers</t>
  </si>
  <si>
    <t>Men's Semi Final 2 - Perth Indigenous Vs Taranaki</t>
  </si>
  <si>
    <t>Rugby League 2022: Koori Knockout</t>
  </si>
  <si>
    <t>Relive all the magic of the 50th edition of the Koori Knockout - an unforgettable gathering of sport and culture.</t>
  </si>
  <si>
    <t>Men's Semi Final 1 - Nab V Nanima Common Connection</t>
  </si>
  <si>
    <t>Rugby Union 2022: Ella 7s</t>
  </si>
  <si>
    <t>Rugby 7s at its grassroots best played in the Ella spirit.</t>
  </si>
  <si>
    <t>Away From Country</t>
  </si>
  <si>
    <t>Away From Country captures the essence of Indigenous excellence on and off the sporting field and highlights the journeys of our Indigenous sportspeople.</t>
  </si>
  <si>
    <t>Khalen Young: Hell Of A Ride</t>
  </si>
  <si>
    <t>The South Sydney Story</t>
  </si>
  <si>
    <t xml:space="preserve">l </t>
  </si>
  <si>
    <t>The fans finally get to see their new team with its new owners. Some big signings and a new coach give them hope that maybe 2007 will deliver something special.</t>
  </si>
  <si>
    <t>All You Need Is Love</t>
  </si>
  <si>
    <t>First Nations Indigenous Football Cup 2022 5</t>
  </si>
  <si>
    <t>Catch all the action from the 2022 First Nations Indigenous Football Cup.</t>
  </si>
  <si>
    <t>All the action from the NTFL Men's Under 18s 2022 season.</t>
  </si>
  <si>
    <t>Round 14 - Wanderers V Waratah</t>
  </si>
  <si>
    <t>Spirit Talker</t>
  </si>
  <si>
    <t>M</t>
  </si>
  <si>
    <t>Follow Mi'kmaq medium Shawn Leonard as he travels from coast to coast using his psychic abilities to connect the living with the dead and bring hope, healing, and closure to indigenous communities.</t>
  </si>
  <si>
    <t>Nitv News Update 2023</t>
  </si>
  <si>
    <t>The latest news from the oldest living culture, Join Natalie Ahmat and the team of NITV journalists for stories from an Indigenous perspective.</t>
  </si>
  <si>
    <t>Natural Born Rebels</t>
  </si>
  <si>
    <t>Meet the animals who will steal, cheat and fight to get food, including kleptomaniac crabs, thieving macaques, con artist spiders, tricky tigers and cannibalistic lizards.</t>
  </si>
  <si>
    <t>Hunger Wars</t>
  </si>
  <si>
    <t xml:space="preserve"> </t>
  </si>
  <si>
    <t>Dizzy Gillespie In Studio 104</t>
  </si>
  <si>
    <t>Betty Davis - They Say I'm Different</t>
  </si>
  <si>
    <t xml:space="preserve">a s v </t>
  </si>
  <si>
    <t>An aspiring songwriter from a small steel town, Betty arrived on the 70's scene to break boundaries for women with her daring personality, iconic fashion and outrageous funk music.</t>
  </si>
  <si>
    <t>Vermillion</t>
  </si>
  <si>
    <t xml:space="preserve">a l n </t>
  </si>
  <si>
    <t>Vermilion tells the story of a group of women who are close to each other - mothers, daughters, friends and neighbours. Some of their relationships are good and some are broken.</t>
  </si>
  <si>
    <t>NEW ZEALAND</t>
  </si>
  <si>
    <t>Firekeepers Of Kakadu</t>
  </si>
  <si>
    <t>A documentary following the oldest surviving culture on earth, the Bininj people of the Aboriginal lands of Kakadu, who maintain a traditional life, as they have done so for over 65,000 years.</t>
  </si>
  <si>
    <t>Mataranka</t>
  </si>
  <si>
    <t>Hermannsburg</t>
  </si>
  <si>
    <t>Isa introduces us to the world of skateboarding and our Science Questers learn how physics, force, energy and gravity are in motion while skateboarding - while having fun doing ollies!</t>
  </si>
  <si>
    <t>Skateboarding</t>
  </si>
  <si>
    <t>The children walk to the coast to enjoy some oyster pearl meat. They are walking for days then finally see the sandy beaches for the first time. Here they find a black pearl and turtle nest.</t>
  </si>
  <si>
    <t>Turtles Nest</t>
  </si>
  <si>
    <t>Kwort Kwobikin, to celebrate is deadly! Moort madja, family get-togethers are deadly!</t>
  </si>
  <si>
    <t>Celebrate</t>
  </si>
  <si>
    <t>Skawennahawi is a 9-year-old Mohawk girl from Ottawa, Ontario. She loves to hang out with her best friend, Eliane, and together they go to swim team practice and make a delicious Shepherd's Pie.</t>
  </si>
  <si>
    <t>Skawennahawi</t>
  </si>
  <si>
    <t>When a storm approaches, the trio are sent to alert the people of Turtle Bay.</t>
  </si>
  <si>
    <t>Stormy Weather</t>
  </si>
  <si>
    <t>The Fox is getting ready for her first day at kindergarten and Nanny Tuta is helping her to pack her bag. Will Foxy need sportswear and rubber boots? Maybe some chestnuts?</t>
  </si>
  <si>
    <t>First Day Of School</t>
  </si>
  <si>
    <t>Rebecca ventures into the world of Alice in Wonderland. For their part, the pirates go on a sleep hunt.</t>
  </si>
  <si>
    <t>Dodo</t>
  </si>
  <si>
    <t>Kayne and Kamil brave shark infested waters, dodge salt-water crocodiles and come face to face with venomous sea snakes before meeting the box jellyfish!</t>
  </si>
  <si>
    <t>Box Jellyfish</t>
  </si>
  <si>
    <t>Kayne is challenged to take a snap of a unique manta ray as tense moments at sea lead to a thrilling climax in this episode of Bushwhacked as we search the ocean to help a graceful species in need.</t>
  </si>
  <si>
    <t>Manta</t>
  </si>
  <si>
    <t>Pam is absorbed by a new puzzle and is not interested in anything else! When the team travels north to care for a caribou, Pam rediscovers that it's important to be there for her friends.</t>
  </si>
  <si>
    <t>Puzzles And Caribou</t>
  </si>
  <si>
    <t>Songlines</t>
  </si>
  <si>
    <t>Steve Jamijinpa Patrick embarks on an epic journey to rediscover the secrets of how to make rain, Warlpiri-style.</t>
  </si>
  <si>
    <t>Ngapa Jukurrpa - Water Songline</t>
  </si>
  <si>
    <t xml:space="preserve">Four Faces Of The Moon </t>
  </si>
  <si>
    <t>Follow the journey of an Indigenous photographer as she travels through time. She witnesses moments in her family's history and strengthens her connection to her Metis, Cree and Anishnaabe ancestors.</t>
  </si>
  <si>
    <t>Characters Of Broome</t>
  </si>
  <si>
    <t>Sally has many a story to tell about her life and the unique richness and influences of being raised in the multicultural community of Broome.</t>
  </si>
  <si>
    <t>Sally Bin Demin</t>
  </si>
  <si>
    <t>Shortland Street</t>
  </si>
  <si>
    <t>TK is lifted when Te Rongopai fast-tracks funding for his clinic. But Chris, meanwhile, feels on the outer, wishing he could make up for his past racial insensitivity - if only he knew how.</t>
  </si>
  <si>
    <t>The Cook Up With Adam Liaw</t>
  </si>
  <si>
    <t>Delicious curators Phoebe Wood and Warren Mendes are in the Cook Up kitchen with Adam to create some zero waste dishes that use all the ingredients.</t>
  </si>
  <si>
    <t>Zero Waste</t>
  </si>
  <si>
    <t>Kamil challenges Kayne's inner cowboy to conquer a rodeo bull ride and become a protection athlete AKA Rodeo Clown at a professional rodeo!</t>
  </si>
  <si>
    <t>Rodeo</t>
  </si>
  <si>
    <t xml:space="preserve"> Red Dirt Riders</t>
  </si>
  <si>
    <t>The Pilbara's first traffic jam forms during riding practice before a trip to the marsh. Living proof of the dangers of riding on country.</t>
  </si>
  <si>
    <t>When Joe, Nina and Buddy join in the tradition of celebrating the Summer Solstice they discover the longest day of the year is also an opportunity to be super helpers.</t>
  </si>
  <si>
    <t>Best Day Ever Part 2</t>
  </si>
  <si>
    <t>Tales Of The Moana</t>
  </si>
  <si>
    <t>Faiana is the world's first Pasifika courier fairy, but one day, things go terribly wrong with a very important magical delivery.</t>
  </si>
  <si>
    <t>Alulelei And The Secret Of The Stars</t>
  </si>
  <si>
    <t>SAMOA</t>
  </si>
  <si>
    <t xml:space="preserve">Thalu </t>
  </si>
  <si>
    <t>The kids enter an old town, deserted except for two brothers who haven't spoken for years. Finally, with all eight stones the kids arrive at theThalu to take on the Takers.</t>
  </si>
  <si>
    <t>In the mountains, our heroes discover the entrance to a temple. They are greeted by a large priest wearing a mask with the head of a bird.</t>
  </si>
  <si>
    <t>Our Stories</t>
  </si>
  <si>
    <t>A grandfather faces the struggle of maintaining his Alian Kastom to hunt, cook share and showcase cultural feastings. In an ever-changing landscape, will Cooking Kastom be possible in the future?</t>
  </si>
  <si>
    <t>Cooking Kastom</t>
  </si>
  <si>
    <t>An inspiring story about the journey of a founding member of the Aboriginal Sobriety Group SA, Cyril 'Bumpa' Coaby, who has helped build the organisation from the ground up to help others in need.</t>
  </si>
  <si>
    <t>Bumpa's Legacy</t>
  </si>
  <si>
    <t>APTN National News</t>
  </si>
  <si>
    <t>News week in review from Canada's Indigenous broadcaster APTN.</t>
  </si>
  <si>
    <t>Aptn National News Weekend Edition</t>
  </si>
  <si>
    <t>Bamay</t>
  </si>
  <si>
    <t>Slow TV is back on NITV with more beautiful Bamay, celebrating stunning landscapes of Countries across Australia. Sit back and relax with the healing powers of Country.</t>
  </si>
  <si>
    <t>Gija Country -  Bungle Bungles WA</t>
  </si>
  <si>
    <t>A slow TV showcase of the stunning landscapes found in Larrakia and Wulwulam Country.</t>
  </si>
  <si>
    <t>Larrakia &amp; Wulwulam Country</t>
  </si>
  <si>
    <t>Undiscovered Vistas</t>
  </si>
  <si>
    <t>Ireland is small in size but epic in wonder. Surrounded by the mighty Atlantic ocean, this small and rugged island is subjected to pounding waves and driving rain.</t>
  </si>
  <si>
    <t>Ireland</t>
  </si>
  <si>
    <t xml:space="preserve">Death In Thunder Bay </t>
  </si>
  <si>
    <t>It was a tale all too common - a young Indigenous man drowned in Thunder Bay. What happened that night was a mystery, but the police issued a statement saying they found nothing suspicious.</t>
  </si>
  <si>
    <t>Karla Grant Presents</t>
  </si>
  <si>
    <t>Using the power of music and Indigenous culture, a band of brothers from One Arm Point seek the wisdom of elders to drive change amongst a troubled youth.</t>
  </si>
  <si>
    <t>Struggling Songlines</t>
  </si>
  <si>
    <t>Incarceration Nation Australia Uncovered</t>
  </si>
  <si>
    <t xml:space="preserve">a l q v w </t>
  </si>
  <si>
    <t>Incarceration Nation connects the relentless government intervention since colonisation to the trauma and disadvantage experienced by Indigenous Australians - the two key drivers of incarceration.</t>
  </si>
  <si>
    <t>Insight</t>
  </si>
  <si>
    <t>NITV Special: Indigenous Incarceration examines the high rates of incarceration of Indigenous Australians in the criminal justice system and seeks to provide solutions to this serious issue.</t>
  </si>
  <si>
    <t>Nitv Special: Indigenous Incarceration</t>
  </si>
  <si>
    <t>Artie: Our Tribute To A Legend</t>
  </si>
  <si>
    <t>We remember and celebrate the life and achievements of the late great Arthur Beetson. Hosted by Brad Cooke and Mark Beetson.</t>
  </si>
  <si>
    <t>Palm Valley</t>
  </si>
  <si>
    <t>Anzac Hill</t>
  </si>
  <si>
    <t>We follow Kai and Anostin to Iceland to discover what happens underground and how almost 90% of Iceland homes are heated by geothermal power.</t>
  </si>
  <si>
    <t>Underground</t>
  </si>
  <si>
    <t>The children go down to the Paperbark Billabong hoping to see the strange creature which the Elder Moort tells them lives in the water. Moort describes the noise made by the creature as 'Baoloo-oo'.</t>
  </si>
  <si>
    <t>Billabong Baoloo-Oo</t>
  </si>
  <si>
    <t>Noongar people have been solid tool makers for a long, long time. Karli, the boomerang and kitj, the spear are very useful tools.</t>
  </si>
  <si>
    <t>Traditional Tools</t>
  </si>
  <si>
    <t>Myles is a 10-year-old Ojibwe boy from Brandon, Manitoba. He demonstrates how to make a dream catcher with his sisters and, while at school, how to build a traditional drum from hide and wood.</t>
  </si>
  <si>
    <t>Myles</t>
  </si>
  <si>
    <t>When the kids help out at the local radio station they discover a problem with the antenna is being caused by a baby raccoon.</t>
  </si>
  <si>
    <t>Turtle Bay Radio</t>
  </si>
  <si>
    <t>The Fox likes to surprise Nanny Tuta, so she has hidden a gift for Tuta. Will you help her to find it?</t>
  </si>
  <si>
    <t>Hidden Present</t>
  </si>
  <si>
    <t>A ship without sails, adrift, an unconscious passenger... this navigator is rescued by our hero is Ulysses!</t>
  </si>
  <si>
    <t>Bungy jumping from high above the rainforest to plunging deep within, Kayne comes face to face with an ill tempered whistling tarantula in this episode of Bushwhacked about facing your fears!</t>
  </si>
  <si>
    <t>Tarantula</t>
  </si>
  <si>
    <t>Kayne and Kamil find out what a sea eagle supermarket is and learn the secret sea eagle dance with the Gubbi Gubbi before Kayne has to fly through the skies in this action packed Bushwhacked episode.</t>
  </si>
  <si>
    <t>Sea Eagles</t>
  </si>
  <si>
    <t>Nico doesn't listen to Viola's warnings and ends up losing his precious turquoise stone during the adventure. In the future, he promises to be more attentive to the advice of the greats.</t>
  </si>
  <si>
    <t>Boreal Safari</t>
  </si>
  <si>
    <t>Road Open</t>
  </si>
  <si>
    <t>A short documentary that explores the culture and history in the Indigenous community of Warmun in the Kimberley region of Western Australia.</t>
  </si>
  <si>
    <t>Warnum</t>
  </si>
  <si>
    <t>Lagau Danalaig - An Island Life</t>
  </si>
  <si>
    <t>With an idyllic island lifestyle as the backdrop, we find out what makes Badu unique through the stories of the people as expressed in their art and culture.</t>
  </si>
  <si>
    <t>Stephen Baamba Albert is an entertaining character who isn't shy of telling a yarn or two and often seen just doing that, either in someone's backyard or out under the bright lights of a stage.</t>
  </si>
  <si>
    <t>Stephen Baamba Albert</t>
  </si>
  <si>
    <t xml:space="preserve">a s </t>
  </si>
  <si>
    <t>Cece's heart goes out Desi, who is down about her job and the fact she and Damo can only afford to live in a rented garage. She encourages Desi to invest fully in her MPC role.</t>
  </si>
  <si>
    <t>Gardening Australia host Costa Georgiadis and chef Tom Walton join Adam in the Cook Up kitchen to create their vegetarian inspired dishes.</t>
  </si>
  <si>
    <t>Vego Isn't A Flavour</t>
  </si>
  <si>
    <t xml:space="preserve">a w </t>
  </si>
  <si>
    <t>Kamil challenges Kayne to hug a sawfish, but to find it he must visit a place where darkness is king amidst waters alive with bull sharks and crocodiles.</t>
  </si>
  <si>
    <t>Sawfish</t>
  </si>
  <si>
    <t>Red Dirt Riders</t>
  </si>
  <si>
    <t>Near a ghost town on the coast, a famous red dog is resting in peace after an adventurous life. To visit his memorial the Red Dirt Riders must brave the Ngurin River crossing.</t>
  </si>
  <si>
    <t>Bajinhurrba</t>
  </si>
  <si>
    <t xml:space="preserve">On a trek to see the stars at a special place in the woods where Buddy sees lots of natural wonders but Joe and Nina are more interested in the games on a cell phone. </t>
  </si>
  <si>
    <t>Dark Zone</t>
  </si>
  <si>
    <t>Thanks to a magical tail, Lani is a shape shifting girl who can transform into a dolphin!  But one day her magical tail goes missing!</t>
  </si>
  <si>
    <t>Meilani The Brown Butterfly</t>
  </si>
  <si>
    <t>With a mysterious cloud spreading and making people sick, two groups of kids join forces to save the world. The kids encounter a strange man who's been chased up a tree by a tiny horse.</t>
  </si>
  <si>
    <t>Escape And Man Up The Tree</t>
  </si>
  <si>
    <t>In the jungle, our heroes accompany Ma-Toot, who is looking for her son, Thot. Meanwhile, not far from there, pirates are working to restore an old park of attractions.</t>
  </si>
  <si>
    <t>Mama Thot</t>
  </si>
  <si>
    <t>Living in Stuttgart Germany, 54-year-old Aboriginal skateboarder Chris Robinson is raising two young children and has a unique style of parenting.</t>
  </si>
  <si>
    <t>Chris Robinson</t>
  </si>
  <si>
    <t xml:space="preserve">Retired 75-year-old Aboriginal stockman, Matt Dawson, is too old to get back in the saddle so he shares stories of his connection to Country and the importance of sharing his language. </t>
  </si>
  <si>
    <t>Nomad In The Saddle</t>
  </si>
  <si>
    <t xml:space="preserve">Indian Country Today </t>
  </si>
  <si>
    <t>Native American News</t>
  </si>
  <si>
    <t>Jaru Country - Bungle Bungles WA</t>
  </si>
  <si>
    <t>From the icy peaks of age-old mountain glaciers to the fog-shrouded canopies of Canada's only rainforest, Vancouver Island is the wettest place in North America.</t>
  </si>
  <si>
    <t>Vancouver Island</t>
  </si>
  <si>
    <t xml:space="preserve">Moko </t>
  </si>
  <si>
    <t>The new generation of moko artists - the pathway has been made easier for them by the first wave, but challenges remain.</t>
  </si>
  <si>
    <t>Artists Today</t>
  </si>
  <si>
    <t>A Walk With Words</t>
  </si>
  <si>
    <t>The Last Land - Gespe'gewa'gi</t>
  </si>
  <si>
    <t>The Listuguj Rangers, a fully Indigenous force, patrol the waters, enforcing safety and conservation. We get a glimpse of life before the rangers, when tensions between fishers and police ran high.</t>
  </si>
  <si>
    <t>Hunting Aotearoa</t>
  </si>
  <si>
    <t>Howie's hunting Wapiti Elk and Red Deer in mighty Fiordland with seasoned hunter Alec McIver and Native American friend Delmar Williams.</t>
  </si>
  <si>
    <t>Fiordland Part 1</t>
  </si>
  <si>
    <t>Atlanta</t>
  </si>
  <si>
    <t xml:space="preserve">a l </t>
  </si>
  <si>
    <t>An observation on how people are always making Paper Boi go through something.</t>
  </si>
  <si>
    <t>Andrew Wyeth. Alfred's World.</t>
  </si>
  <si>
    <t xml:space="preserve">a d l s </t>
  </si>
  <si>
    <t>In the fourth season of Atlanta, Earn (Donald Glover), Van (Zazie Beetz), Paper Boi (Brian Tyree Henry), and Darius (Lakeith Stanfield) return to their Georgia roots after their European adventures.</t>
  </si>
  <si>
    <t>It Was All A Dream</t>
  </si>
  <si>
    <t>Songlines on Screen</t>
  </si>
  <si>
    <t>After years of haunting silence, Tom returns to his grandmother's country, seeking the permission of Lawmen to learn Dhambul, the Morning Star ceremony.</t>
  </si>
  <si>
    <t>Finding Mawiranga</t>
  </si>
  <si>
    <t>Predator On The Reservation</t>
  </si>
  <si>
    <t>MA</t>
  </si>
  <si>
    <t>Investigates the decades-long failure to stop Dr. Stanley Weber, a government paediatrician, who moved from reservation to reservation despite warnings about his predatory behaviour.</t>
  </si>
  <si>
    <t>Maningrida</t>
  </si>
  <si>
    <t>Stanley Chasm</t>
  </si>
  <si>
    <t>Science Questers get to ask Commander John Herrington what its like to be an Astronaut while Corey Gray shares what it's like to be part of a science team the proved Gravitational Waves!</t>
  </si>
  <si>
    <t>Astronomy</t>
  </si>
  <si>
    <t>Elder Moort goes fishing and is keen to show the children what an experienced hunter he is. He spots a long neck turtle in the swamp and positions himself on a log only to feel it move beneath him.</t>
  </si>
  <si>
    <t>Crocodile In A Swamp</t>
  </si>
  <si>
    <t>Do you feel djoorabiny, do you feel happy? Or do you feel menditj, do you feel sick? Make sure you share how you feel with someone who cares. It's moorditj koolangka!</t>
  </si>
  <si>
    <t>Feelings</t>
  </si>
  <si>
    <t>Alexciia is a 9-year-old girl from the Blackfoot Nation. She lives in Calgary, Alberta. Alexciia loves to dance and she demonstrates a jingle dance and a hoop dance.</t>
  </si>
  <si>
    <t>Alexciia</t>
  </si>
  <si>
    <t>Nina is missing a moccasin she needs for pow-wow workout class and jumps to the conclusion that Smudge the puppy has taken it.</t>
  </si>
  <si>
    <t>Missing Moccasin</t>
  </si>
  <si>
    <t>Tuta has created a puppet show about bees and she would like to have a big audience. Luckily Tuta has a magic wand and, in just a blink of an eye, seats are filled with the audience.</t>
  </si>
  <si>
    <t>Puppet Show</t>
  </si>
  <si>
    <t>Kamil challenges Kayne to snaffle an egg from beneath a roosting emu using traditional Wiradjuri methods in one of Bushwhacked's strangest missions yet!</t>
  </si>
  <si>
    <t>Emu</t>
  </si>
  <si>
    <t>The children of the camp have the idea of exchanging gifts. While living the fun adventure, our three friends understand that when we give a gift, the important thing is not the object.</t>
  </si>
  <si>
    <t>Gift Story</t>
  </si>
  <si>
    <t>Stories from Warlawurru Catholic School and community of Red Hill in regional Western Australia.</t>
  </si>
  <si>
    <t>Red Hills</t>
  </si>
  <si>
    <t>Milpirri - Winds Of Change</t>
  </si>
  <si>
    <t>Wanta is an initiated Warlpiri man who shares a deeply refreshing perspective on the challenges for his remote community in Central Australia.</t>
  </si>
  <si>
    <t xml:space="preserve">a d </t>
  </si>
  <si>
    <t>Louis rounds up Dawn for a DJ night at The IV. When he teases Nicole and Maeve for being married and boring, they defer puzzles night with Leanne to party instead.</t>
  </si>
  <si>
    <t>Actress and performer Virginia Gay and political satirist Mark Humphries are in the Cook Up kitchen with Adam to sing their favourite musicals and create dishes inspired by them.</t>
  </si>
  <si>
    <t>Musicals</t>
  </si>
  <si>
    <t>Find out why Kamil challenges Kayne to wash his hair with camel urine in a hilarious episode of Bushwhacked with the grossest mission yet!</t>
  </si>
  <si>
    <t>Camels</t>
  </si>
  <si>
    <t>Weymul is a safe place to ride with lots of tracks and stories. The Red Dirt Riders visit a shearer's shed where a mysterious spirit of the country lives.</t>
  </si>
  <si>
    <t>Weymul</t>
  </si>
  <si>
    <t>When a new playmate arrives, Nina becomes increasingly competitive but finds she's not the best at everything.</t>
  </si>
  <si>
    <t>Ready Set Go</t>
  </si>
  <si>
    <t xml:space="preserve">Tales Of The Moana </t>
  </si>
  <si>
    <t>After a storm at sea traps Masina on a deserted pacific island, she finds a magical seashell. Could this seashell help Masina finally get home?</t>
  </si>
  <si>
    <t>Losi The Giant Fisherman</t>
  </si>
  <si>
    <t>The kids find themselves trapped in a strange school with an ancient principal. They then encounter legendary outlaw stockman, Random Dan and his sidekick, Big Joey.</t>
  </si>
  <si>
    <t>Our heroes return to the frozen layer of Icelandis, intent on unlocking the secret of the ghost ship. Embarking alone, Spartakus finally goes  to meet the mysterious captain.</t>
  </si>
  <si>
    <t>Gateway To Dawn</t>
  </si>
  <si>
    <t>The inspiring and candid story of Carolynanha Johnson, a much-loved Adnyamathanha Elder, who talks about her diagnosis with cancer and how her story may help save the lives of others in her community.</t>
  </si>
  <si>
    <t>Why Me?</t>
  </si>
  <si>
    <t xml:space="preserve">Our Stories </t>
  </si>
  <si>
    <t>The moment you step onto the grounds of Dunwich State School on North Stradbroke Island, you realise there's something special happening here.</t>
  </si>
  <si>
    <t>Dunwich</t>
  </si>
  <si>
    <t>Living Black</t>
  </si>
  <si>
    <t>Emma Donovan has forged a successful career with her unique blend of soul, reggae and gospel making waves worldwide. Karla Grant spoke to Emma her life, career and where she gets her inspiration.</t>
  </si>
  <si>
    <t>Emma Donovan - Soul Sister</t>
  </si>
  <si>
    <t>Noongar Country - The Pinnacles WA</t>
  </si>
  <si>
    <t>The Land We're On With Penelope Towney</t>
  </si>
  <si>
    <t>In this short film, Penelope Towney performs an Acknowledgement of Country for the Dharawal and Yuin Nations. Penelope then speaks about performing Welcomes to Country and Acknowledgements of Country.</t>
  </si>
  <si>
    <t>Land Of Primates</t>
  </si>
  <si>
    <t>Set in Anja Reserve, Madagascar we follow a family of ring-tailed lemurs for a day. Led by a dominant female, the family face many challenges; surviving the cold, finding food and evading predators.</t>
  </si>
  <si>
    <t>Lemurs Of Anja Mountains</t>
  </si>
  <si>
    <t>Ice Cowboys</t>
  </si>
  <si>
    <t>While Lance is away at rehab, Jennifer takes care of the family and the dogs. She enjoys the independence but needs to do everything on her own. Lance misses his family and can't wait to get back.</t>
  </si>
  <si>
    <t>First Australians</t>
  </si>
  <si>
    <t xml:space="preserve">q </t>
  </si>
  <si>
    <t>It is a myth that the first Australians were eradicated in Tasmania. It should be their resilience, in spite of the impact of white settlement, which is embodied in myth.</t>
  </si>
  <si>
    <t>Her Will To Survive</t>
  </si>
  <si>
    <t xml:space="preserve">Inna De Yard </t>
  </si>
  <si>
    <t xml:space="preserve">a d l </t>
  </si>
  <si>
    <t>Inna de Yard captures the ongoing relevance of reggae, its social values and showcases the incredible lives of the legendary personalities and invites us on a visceral and musical voyage.</t>
  </si>
  <si>
    <t>Always Was Always Will Be</t>
  </si>
  <si>
    <t>This film documents the camp set up by a number of Aboriginal organisations to protect the Sacred Grounds of the Waugul in the middle of Perth from construction of a tourist centre and car park.</t>
  </si>
  <si>
    <t xml:space="preserve">Wiyi Yani U Thangani </t>
  </si>
  <si>
    <t>Wiyi Yani U Thangani (Women's Voices) is the story of strength, resilience, sovereignty and power that has been told by the voices of First Nations women and girls.</t>
  </si>
  <si>
    <t>Ballooning</t>
  </si>
  <si>
    <t>Katherine Gorge</t>
  </si>
  <si>
    <t>Kai and Anostin visit Iceland to see how geology, chemistry, physics and even creativity go into volcanology - the study of volcanoes.</t>
  </si>
  <si>
    <t>Volcanoes</t>
  </si>
  <si>
    <t>Elder Moort spots an eagle flying over camp and decides he would like it for a pet. Moort calls the children to catch it for him. Later Moort is startled to see Boya in the sky holding onto a rope.</t>
  </si>
  <si>
    <t>Flight Of An Eagle</t>
  </si>
  <si>
    <t>There are maar keny bonar, six seasons. Birak is hot time, time for djiba-djobaliny, swimming time.</t>
  </si>
  <si>
    <t>Seasons And Weather</t>
  </si>
  <si>
    <t>Phenix is an 8-year-old Mi'kmaq boy from Gesgapegiag, Quebec. He helps out at his grandparents' sugar shack making maple syrup from sap and he shows us how it's done.</t>
  </si>
  <si>
    <t>Phenix</t>
  </si>
  <si>
    <t>Buddy finds himself in a basketball shooting competition with his dad, Chief Madwe, so he needs to learn how to sink a basket double quick!</t>
  </si>
  <si>
    <t>Buddy On Target</t>
  </si>
  <si>
    <t>The box of Tuta's shoes and socks needs some arrangements. Help Tuta find a pair for each shoe and find out which are her favorite ones!</t>
  </si>
  <si>
    <t>Chores</t>
  </si>
  <si>
    <t>Kayne's challenge? To race the biggest fish in the world, the Whale Shark at the stunning Ningaloo Reef in WA, problem is, they're a little harder to find than first expected.</t>
  </si>
  <si>
    <t>Whale Shark</t>
  </si>
  <si>
    <t>While Pam is unhappy to be told that she is too small to do anything, Viola sends the campers on a surprise mission!</t>
  </si>
  <si>
    <t>Pam And Touti</t>
  </si>
  <si>
    <t>Stories from Birlirr Ngawiyiwu Catholic School and the community of Ringer Soak in regional Western Australia.</t>
  </si>
  <si>
    <t>Ringer Soak</t>
  </si>
  <si>
    <t xml:space="preserve">Pacific Lockdown: Sea Of Resilience </t>
  </si>
  <si>
    <t>The Pacific's response to the Covid-19 pandemic has been one of self-reliance and resilience: turning to its communities and churches, its lands and seas.</t>
  </si>
  <si>
    <t>Following her fight with Chris, Desi seeks solace at the IV and eyes up a drink. New bar manager, Ellie, serves up sass but Desi is not in the mood.</t>
  </si>
  <si>
    <t>Adam and our guests, Mexican Deli owner Rosa Cienfuegos and Chica Bonita chef Alejandro Huerta serve up their ultimate lazy, couch day dishes in the Cook Up kitchen.</t>
  </si>
  <si>
    <t>Couch Potato</t>
  </si>
  <si>
    <t>Bogged</t>
  </si>
  <si>
    <t>The Ngurin River runs to the coast but is often dry. On a rare rainy day, the Red Dirt Riders want to see how much water is in the dam.</t>
  </si>
  <si>
    <t>Enthusiastically minding the store for Mishoom, Joe convinces Eva to buy a skateboard resulting in an out of control ride certain to end with a crash unless he and his pals rescue her.</t>
  </si>
  <si>
    <t>Mind The Store</t>
  </si>
  <si>
    <t>Motiktik and his family have a magical secret, but one day their secret is revealed and suddenly things go very wrong in their village.</t>
  </si>
  <si>
    <t>Fa'ata The Mermaid</t>
  </si>
  <si>
    <t>The kids find themselves at a pass blocked by the Shadow Boxer and have to find another way around. The kids make camp for the night near a spooky hill and discover their food is missing.</t>
  </si>
  <si>
    <t>Shadow Boxer &amp; The Nhuka</t>
  </si>
  <si>
    <t>Our heroes are back in Arkadia, discouraged at not having discovered the second Orichalcum.</t>
  </si>
  <si>
    <t>The track from Oodnadatta to Marree is old, really old. It predates the Silk Road by about 50,000 years and was a traditional trade route for the Arabana people for over a thousand generations.</t>
  </si>
  <si>
    <t>Joel Brown, a Gunditjmara man, is heading home. He'll meet family, friends, see Country, and learn about family and his people's history.</t>
  </si>
  <si>
    <t>Coming Home</t>
  </si>
  <si>
    <t>The 77 Percent</t>
  </si>
  <si>
    <t>Africa is home to a large number of youth as they constitute 77 per cent of the continent's population. A few ambitious youngsters come together to share their vision for the continent's future.</t>
  </si>
  <si>
    <t>GERMANY</t>
  </si>
  <si>
    <t>We meet the lemurs of Madagascar. Found nowhere else on earth, here they thrive. We take a look at how different species have adapted to the islands many habitats.</t>
  </si>
  <si>
    <t>Land Of Lemurs</t>
  </si>
  <si>
    <t xml:space="preserve">Going Places With Ernie Dingo </t>
  </si>
  <si>
    <t>Ernie travels to Ikara as known as Wilpena Pound in the spectacular Flinders Ranges and meets an Adnyamathanha Elder, a passionate cultural guide, a young pilot and a National Park's ranger.</t>
  </si>
  <si>
    <t>Ikara</t>
  </si>
  <si>
    <t xml:space="preserve">Strait To The Plate </t>
  </si>
  <si>
    <t>Aaron completes his culinary expedition of the Top Western Cluster group by visiting Saibai Island, the most northern island in the Torres Strait.</t>
  </si>
  <si>
    <t>Saibai Island</t>
  </si>
  <si>
    <t xml:space="preserve">Our Law  </t>
  </si>
  <si>
    <t>As the cadets make big decisions, the force farewells one of its finest First Nations officers. On the frontline, Cohen must draw on his spirituality to help a woman in distress.</t>
  </si>
  <si>
    <t>With a crucial fitness test standing in the way of finishing their cadetship, the cadets make their final push towards graduating. The frontline police officers each make life-changing decisions.</t>
  </si>
  <si>
    <t>Mad Bastards</t>
  </si>
  <si>
    <t xml:space="preserve">l v </t>
  </si>
  <si>
    <t>TJ is a hard-edged Aboriginal man who is sick of scraping out an existence in the city. He sets off on a journey across the remote and stunning Kimberley landscape to the tiny town of Five Rivers.</t>
  </si>
  <si>
    <t>Boy Nomad</t>
  </si>
  <si>
    <t>Boy Nomad follows a year in the life of 9-year old Janibek, who lives with his family in Mongolia's Altai Mountains.</t>
  </si>
  <si>
    <t>Other Side Of The Rock</t>
  </si>
  <si>
    <t>Other side of the Rock concert held in Mutitjulu celebrating 30 years of the iconic song Solid Rock</t>
  </si>
  <si>
    <t>Alice Dunes</t>
  </si>
  <si>
    <t>Arnhern Land</t>
  </si>
  <si>
    <t>We head to Blackfoot Territory on the prairies where the Science Questers learn about the Buffalo Treaty, the restoration of Buffalo and how important to Buffalo are to the eco-balance of the prairie.</t>
  </si>
  <si>
    <t>Buffalo</t>
  </si>
  <si>
    <t>The children have never heard of a Bunyip. They are told by Elder Moort if they go near the ghostly bush they may see one. They follow Moort's advice to stay in a cave overnight to see for themselves.</t>
  </si>
  <si>
    <t>Myth Of The Bunyip</t>
  </si>
  <si>
    <t>Celebrate Nyoongar Culture and learn more about our country with Waabiny Time</t>
  </si>
  <si>
    <t>.Gracyn is an 11-year-old Metis girl from Duck Bay, Manitoba. Gracyn is a fabulous square dancer and designs and sews the costumes for her dance troupe.</t>
  </si>
  <si>
    <t>Gracyn</t>
  </si>
  <si>
    <t>When Smudge the puppy goes missing, Nina, Joe and Buddy interrupt their outdoor gymnastic practice and track his paw prints up to where he's stuck on a rocky ledge.</t>
  </si>
  <si>
    <t>Smudge Search Party</t>
  </si>
  <si>
    <t>The Fox has received a parcel from Fennec, her relative living in Africa. It's a beautiful gift - game of dominoes with fruits. Play along with Foxy and Nanny Tuta and find out their favourite fruits!</t>
  </si>
  <si>
    <t>Postman</t>
  </si>
  <si>
    <t>Kayne and Kamil set off to Uluru in search of Australia's greatest monitor, the perentie, but not without meeting some very special desert folk along the way!</t>
  </si>
  <si>
    <t>Perenties</t>
  </si>
  <si>
    <t>Kamil challenges Kayne to rescue a venomous, temperamental King Brown snake - and the King Brown is not too happy about it!</t>
  </si>
  <si>
    <t>King Brown Snake</t>
  </si>
  <si>
    <t>Nico has a bad cold and cannot participate in the fun adventure. In the end, he realizes that imagination is a wonderful power that he can use whenever he wants!</t>
  </si>
  <si>
    <t>Nico's Book</t>
  </si>
  <si>
    <t>Stories from Luurnpa Catholic School, Balgo Hills in regional Western Australia.</t>
  </si>
  <si>
    <t>Balgo Hills - Luurnpa</t>
  </si>
  <si>
    <t>Sing About This Country</t>
  </si>
  <si>
    <t>"Sing About This Country" is a documentary following country music star Troy Cassar-Daley and his good friends from The Black Image Band</t>
  </si>
  <si>
    <t>Esther can't help feeling a little rattled by the return of Marty's past, but is happy to get Jack's blessing for her relationship with Marty.</t>
  </si>
  <si>
    <t>Chef and host Colin Fassnidge and TV hosting extraordinaire Marc Fennell are creating their ultimate pastry inspired dishes in he Cook Up kitchen with Adam.</t>
  </si>
  <si>
    <t>Pastry</t>
  </si>
  <si>
    <t>Harding Dam</t>
  </si>
  <si>
    <t>Trying for the dam again, the Red Dirt Riders set off on country tracks to reach their destination.</t>
  </si>
  <si>
    <t>Shy about not feeling as brave as his friends, Buddy is uneasy on a camping trip until heroically rescuing a scared squirrel helps him realize it's okay to admit your fear.</t>
  </si>
  <si>
    <t>Bearly Prepared</t>
  </si>
  <si>
    <t>Tuna is the Samoan word for Eel, and Tuna is the nastiest fish in the whole moana.  When humans arrive with a boat load of litter, will Tuna finally become a hero?</t>
  </si>
  <si>
    <t>Waisale The Whale Whisperer</t>
  </si>
  <si>
    <t>The kids meet an old Aunty who just can't stop talking. While Hudson and Em pick bush lollies, their friends are captured by some bigger kids, the Others.</t>
  </si>
  <si>
    <t>After freeing the prisoners, Spartakus heads for Arkadia. There, the meaning of the oracle is finally revealed and for Bob and Rebecca, it's almost time to finally go home.</t>
  </si>
  <si>
    <t>To Elsewehere And Tomorrow</t>
  </si>
  <si>
    <t>This is the story of Aunty June Murray who grew up in a mission, worked as a domestic servant and helped her community. In 2019 at 91 years of age, she was awarded the Order of Australia.</t>
  </si>
  <si>
    <t>Aunty June Murray</t>
  </si>
  <si>
    <t>A company plans to develop land around the former Deebing Creek Mission and cemetery, causing upset amongst the traditional owners who protest against the company to save their land.</t>
  </si>
  <si>
    <t>Deebing Creek</t>
  </si>
  <si>
    <t>NITV News: Nula</t>
  </si>
  <si>
    <t>The latest news from the oldest living culture, join Natalie Ahmat and the team of NITV journalists for stories from an Indigenous perspective.</t>
  </si>
  <si>
    <t>Girramay Country-  Cardwell QLD</t>
  </si>
  <si>
    <t>From the Torres Straits to Tasmania and everywhere in between - Bamay is a slow TV showcase of Australia's most stunning landscapes. NITV pays tribute to that which gives us life: Country.</t>
  </si>
  <si>
    <t>A pristine valley in South Africa is home to a remarkable troop of Chacma baboons - governed by a powerful alpha male who controls the valley with an iron fist.</t>
  </si>
  <si>
    <t>Baboons Of Bambeleta</t>
  </si>
  <si>
    <t>Barrumbi Kids</t>
  </si>
  <si>
    <t>Tomias and Dahlia's friendship is in tatters but can a trip to a special place heal both them and country?</t>
  </si>
  <si>
    <t>Barrumbi</t>
  </si>
  <si>
    <t>Arthur And The Two Worlds War</t>
  </si>
  <si>
    <t xml:space="preserve">a v </t>
  </si>
  <si>
    <t>The evil Maltazard is now over two metres tall and causing terror wherever he goes. His goal is simple: forming an army of giant henchmen and ruling over the universe. Only Arthur can thwart his plan.</t>
  </si>
  <si>
    <t>First Nation Bedtime Stories</t>
  </si>
  <si>
    <t>This is the story of a boy who lives by a coolibah tree with his dogs. It is a story of friendship, and teaches us to look out for each other.</t>
  </si>
  <si>
    <t>Mother Tree</t>
  </si>
  <si>
    <t xml:space="preserve">Going Places With Ernie Dingo  </t>
  </si>
  <si>
    <t>Mount Kosciuszko in New South Wales is Ernie's destination this week. He meets up with a passionate ecologist, a deep thinking hiker, and a Ranger each with their own unique connection to the area.</t>
  </si>
  <si>
    <t>Mt Kosciuszko</t>
  </si>
  <si>
    <t>Trading Cultures</t>
  </si>
  <si>
    <t>Three artists from Makassar, Indonesia and three artists from Yirrkala, East Arnhem Land reconnect a 400 year old trade relationship through art.</t>
  </si>
  <si>
    <t>Todd River</t>
  </si>
  <si>
    <t>Isa asks us to consider how we can live in the city and still have traditional plants and medicines and our Knowledge Holders show us how!</t>
  </si>
  <si>
    <t>Cityfood</t>
  </si>
  <si>
    <t>The children go swimming in the billabong, not realising a crocodile is lurking in the water. The crocodile chases after Jarra and a turtle and Jarra grabs hold of a tree branch and pulls himself up.</t>
  </si>
  <si>
    <t>Billabong Ripple</t>
  </si>
  <si>
    <t>Bradley is an 11-year-old Cayuga boy from the Six Nations of the Grand River who loves spending time at his grandparents' home on Walpole Island, Ontario.</t>
  </si>
  <si>
    <t>Bradley</t>
  </si>
  <si>
    <t>When Chief Madwe builds the kids their very own fort they imagine themselves as a super rescuers ready to help those in need but Joe keeps raising false alarms.</t>
  </si>
  <si>
    <t>Spirit Fort</t>
  </si>
  <si>
    <t>Do you know what a carnival is? Nanny Tuta and the Fox dress up in various costumes and can't decide which mask is right to attend the carnival.</t>
  </si>
  <si>
    <t>Carnival</t>
  </si>
  <si>
    <t>A slow TV showcase of the stunning landscapes found in Kambuwal, Guuwa &amp; Gayiri Country.</t>
  </si>
  <si>
    <t>Kambuwal, Guuwa &amp; Gayiri Country</t>
  </si>
  <si>
    <t>Dance Rites 2020</t>
  </si>
  <si>
    <t>Witness the powerful coming together of traditional customs, language and contemporary culture, with hundreds of First Nations dancers from around Australia competing for a grand prize of $20,000.</t>
  </si>
  <si>
    <t>Intune 08: Neil Murray and Shaz Lane</t>
  </si>
  <si>
    <t>Music from the Tamworth Country Music Festival 2008, hosted by Troy Cassar-Daley, this episode features Neil Murray and Shaz Lane.</t>
  </si>
  <si>
    <t>Neil Murray And Shaz Lane</t>
  </si>
  <si>
    <t>Going Native</t>
  </si>
  <si>
    <t>After exploring Colorado's Mesa Verde National Park's 800-year-old Pueblo cave dwellings, Drew reveals how cutting-edge indigenous architects are drawing lessons, designs, from their tribal past.</t>
  </si>
  <si>
    <t>Going Architecture</t>
  </si>
  <si>
    <t>Kriol Kitchen</t>
  </si>
  <si>
    <t>Geikie Gorge is where you will find Ali and mitch in this episode. Their cousin Mary Aitkin will verse the girls in cooking Barramundi wrapped in paper bark and cooked in white river sand.</t>
  </si>
  <si>
    <t>Barramundi In Paperbark With Bush Spices Stuffing, Turkey Vermicelli &amp; Mushroom &amp; Freshwater Mussels</t>
  </si>
  <si>
    <t>Family Rules</t>
  </si>
  <si>
    <t>Aleisha has finished high school, but the pressure from her mum and older sisters to do something with her life is starting to build.</t>
  </si>
  <si>
    <t>Aleisha</t>
  </si>
  <si>
    <t>Stay At Home Animal Dads</t>
  </si>
  <si>
    <t>Focusing on the unsung heroes of the animal kingdom, Animal Dads explores several species that defy all notions of gendered care.</t>
  </si>
  <si>
    <t>Toomelah</t>
  </si>
  <si>
    <t>Daniel is a small ten year old boy who dreams of being a gangster. He is kicked out of school and befriends a local gang leader, until a rival arrives back from jail to reclaim his turf.</t>
  </si>
  <si>
    <t>The Scary Swine</t>
  </si>
  <si>
    <t>The Treasures Of Viola</t>
  </si>
  <si>
    <t>Rugby League 2022: Nrl WA Harmony Cup Finals</t>
  </si>
  <si>
    <t>Afl 2022: Ntfl Men's Under 18s</t>
  </si>
  <si>
    <t>A dazzling live performance from one of the most famous jazz trumpeters, Dizzy Gillespie, at la Maison de la Radio in Paris in 1970.</t>
  </si>
  <si>
    <t>The Cotton Club: The Musicians Story</t>
  </si>
  <si>
    <t xml:space="preserve">The Cotton Club: The Musicians' Story is an award winning documentary about the artists of the famed Harlem nightclub from the 1920s and 1930s. </t>
  </si>
  <si>
    <t>The Marsh</t>
  </si>
  <si>
    <t>Brothers And The Thalu</t>
  </si>
  <si>
    <t>The Temple Of Condor</t>
  </si>
  <si>
    <t>The Rainbow Of The Terha</t>
  </si>
  <si>
    <t>A personal and political story about Romaine Moreton - poet, performance artist and Indigenous woman - and how she uses words to illustrate the plight and beauty of Indigenous survival.</t>
  </si>
  <si>
    <t>The Rangers</t>
  </si>
  <si>
    <t>The Principal And Random!</t>
  </si>
  <si>
    <t>The Path Of Light</t>
  </si>
  <si>
    <t>The 50,000 Year Old Silk Road</t>
  </si>
  <si>
    <t>The Aunty Who Talked Too Much And The Others</t>
  </si>
  <si>
    <t>RUGBY LEAGUE</t>
  </si>
  <si>
    <t>RUGBY UNION</t>
  </si>
  <si>
    <t>SPORTS SERIES</t>
  </si>
  <si>
    <t>AFL</t>
  </si>
  <si>
    <t>NATURAL HISTORY</t>
  </si>
  <si>
    <t>MUSIC</t>
  </si>
  <si>
    <t>MUSIC DOCUMENTARY</t>
  </si>
  <si>
    <t>KARLA GRANT</t>
  </si>
  <si>
    <t>FEATURE DOCUMENTARY</t>
  </si>
  <si>
    <t>NEW FACTUAL SERIES</t>
  </si>
  <si>
    <t>FACTUAL  SERIES</t>
  </si>
  <si>
    <t>ADVENTURE SERIES</t>
  </si>
  <si>
    <t>COMEDY</t>
  </si>
  <si>
    <t>LATE NIGHT MOVIE</t>
  </si>
  <si>
    <t>DOCUMENTARY SERIES</t>
  </si>
  <si>
    <t>TRAVEL</t>
  </si>
  <si>
    <t>NEW FOOD SERIES</t>
  </si>
  <si>
    <t>NEW COMMISSION - OUR LAW</t>
  </si>
  <si>
    <t>THURSDAY NIGHT MOVIE</t>
  </si>
  <si>
    <t>NEW CHILDRENS SERIES</t>
  </si>
  <si>
    <t>FAMILY MOVIE</t>
  </si>
  <si>
    <t>BEDTIME STORIES</t>
  </si>
  <si>
    <t>REALITY</t>
  </si>
  <si>
    <t>SATURDAY NIGHT MOVIES</t>
  </si>
  <si>
    <t>FOOTBALL</t>
  </si>
  <si>
    <t>DOCUMENTARY</t>
  </si>
  <si>
    <t>NEW DOCUMENTARY</t>
  </si>
  <si>
    <t>NULA - NEW SEASON</t>
  </si>
  <si>
    <t>Week 3: Sunday 15th January to Saturday 21st January</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</si>
</sst>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4">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9" tint="-0.4999699890613556"/>
        <bgColor indexed="64"/>
      </patternFill>
    </fill>
    <fill>
      <patternFill patternType="solid">
        <fgColor theme="9" tint="-0.24997000396251678"/>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9" fillId="26" borderId="0" applyNumberFormat="0" applyBorder="0" applyAlignment="0" applyProtection="0"/>
    <xf numFmtId="0" fontId="20" fillId="27" borderId="1" applyNumberFormat="0" applyAlignment="0" applyProtection="0"/>
    <xf numFmtId="0" fontId="2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23" fillId="29"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7" fillId="30" borderId="1" applyNumberFormat="0" applyAlignment="0" applyProtection="0"/>
    <xf numFmtId="0" fontId="28" fillId="0" borderId="6" applyNumberFormat="0" applyFill="0" applyAlignment="0" applyProtection="0"/>
    <xf numFmtId="0" fontId="29" fillId="31" borderId="0" applyNumberFormat="0" applyBorder="0" applyAlignment="0" applyProtection="0"/>
    <xf numFmtId="0" fontId="0" fillId="32" borderId="7" applyNumberFormat="0" applyFont="0" applyAlignment="0" applyProtection="0"/>
    <xf numFmtId="0" fontId="30" fillId="27" borderId="8" applyNumberFormat="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0" borderId="0" applyNumberFormat="0" applyFill="0" applyBorder="0" applyAlignment="0" applyProtection="0"/>
  </cellStyleXfs>
  <cellXfs count="11">
    <xf numFmtId="0" fontId="0" fillId="0" borderId="0" xfId="0" applyFont="1" applyAlignment="1">
      <alignment/>
    </xf>
    <xf numFmtId="0" fontId="0" fillId="0" borderId="0" xfId="0" applyAlignment="1">
      <alignment horizontal="center" vertical="center"/>
    </xf>
    <xf numFmtId="0" fontId="0" fillId="0" borderId="0" xfId="0" applyAlignment="1">
      <alignment wrapText="1"/>
    </xf>
    <xf numFmtId="0" fontId="0" fillId="0" borderId="0" xfId="0" applyAlignment="1">
      <alignment vertical="top" wrapText="1"/>
    </xf>
    <xf numFmtId="0" fontId="21" fillId="33" borderId="0" xfId="46" applyFont="1" applyFill="1" applyAlignment="1">
      <alignment horizontal="center" vertical="center" wrapText="1"/>
    </xf>
    <xf numFmtId="0" fontId="21" fillId="34" borderId="0" xfId="46" applyFont="1" applyFill="1" applyAlignment="1">
      <alignment horizontal="center" vertical="center" wrapText="1"/>
    </xf>
    <xf numFmtId="0" fontId="0" fillId="7" borderId="0" xfId="0" applyFill="1" applyAlignment="1">
      <alignment vertical="top" wrapText="1"/>
    </xf>
    <xf numFmtId="0" fontId="0" fillId="7" borderId="0" xfId="0" applyFill="1" applyAlignment="1">
      <alignment horizontal="center" vertical="center"/>
    </xf>
    <xf numFmtId="0" fontId="0" fillId="7" borderId="0" xfId="0" applyFill="1" applyAlignment="1">
      <alignment wrapText="1"/>
    </xf>
    <xf numFmtId="0" fontId="0" fillId="0" borderId="0" xfId="0" applyAlignment="1">
      <alignment horizontal="left" wrapText="1"/>
    </xf>
    <xf numFmtId="0" fontId="0" fillId="0" borderId="0" xfId="0"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57150</xdr:colOff>
      <xdr:row>1</xdr:row>
      <xdr:rowOff>0</xdr:rowOff>
    </xdr:to>
    <xdr:pic>
      <xdr:nvPicPr>
        <xdr:cNvPr id="1" name="Picture 1"/>
        <xdr:cNvPicPr preferRelativeResize="1">
          <a:picLocks noChangeAspect="1"/>
        </xdr:cNvPicPr>
      </xdr:nvPicPr>
      <xdr:blipFill>
        <a:blip r:embed="rId1"/>
        <a:stretch>
          <a:fillRect/>
        </a:stretch>
      </xdr:blipFill>
      <xdr:spPr>
        <a:xfrm>
          <a:off x="0" y="0"/>
          <a:ext cx="7477125" cy="1905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N296"/>
  <sheetViews>
    <sheetView tabSelected="1"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10.140625" style="1" bestFit="1" customWidth="1"/>
    <col min="2" max="2" width="8.7109375" style="1" customWidth="1"/>
    <col min="3" max="3" width="29.140625" style="2" customWidth="1"/>
    <col min="4" max="4" width="34.57421875" style="2" customWidth="1"/>
    <col min="5" max="5" width="13.57421875" style="1" bestFit="1" customWidth="1"/>
    <col min="6" max="6" width="15.140625" style="1" bestFit="1" customWidth="1"/>
    <col min="7" max="7" width="12.140625" style="1" bestFit="1" customWidth="1"/>
    <col min="8" max="8" width="15.8515625" style="1" bestFit="1" customWidth="1"/>
    <col min="9" max="9" width="6.8515625" style="1" bestFit="1" customWidth="1"/>
    <col min="10" max="10" width="19.7109375" style="1" customWidth="1"/>
    <col min="11" max="11" width="38.8515625" style="3" customWidth="1"/>
    <col min="12" max="12" width="16.7109375" style="1" bestFit="1" customWidth="1"/>
    <col min="13" max="14" width="16.140625" style="1" bestFit="1" customWidth="1"/>
  </cols>
  <sheetData>
    <row r="1" ht="150" customHeight="1"/>
    <row r="2" spans="1:11" s="10" customFormat="1" ht="14.25">
      <c r="A2" s="10" t="s">
        <v>511</v>
      </c>
      <c r="C2" s="9"/>
      <c r="D2" s="9"/>
      <c r="K2" s="9"/>
    </row>
    <row r="3" spans="1:14" ht="14.25">
      <c r="A3" s="1" t="s">
        <v>0</v>
      </c>
      <c r="B3" s="1" t="s">
        <v>1</v>
      </c>
      <c r="C3" s="2" t="s">
        <v>2</v>
      </c>
      <c r="D3" s="2" t="s">
        <v>6</v>
      </c>
      <c r="E3" s="1" t="s">
        <v>9</v>
      </c>
      <c r="F3" s="1" t="s">
        <v>7</v>
      </c>
      <c r="G3" s="1" t="s">
        <v>3</v>
      </c>
      <c r="H3" s="1" t="s">
        <v>4</v>
      </c>
      <c r="I3" s="1" t="s">
        <v>8</v>
      </c>
      <c r="K3" s="3" t="s">
        <v>5</v>
      </c>
      <c r="L3" s="1" t="s">
        <v>10</v>
      </c>
      <c r="M3" s="1" t="s">
        <v>11</v>
      </c>
      <c r="N3" s="1" t="s">
        <v>12</v>
      </c>
    </row>
    <row r="4" spans="1:13" ht="72">
      <c r="A4" s="1" t="str">
        <f aca="true" t="shared" si="0" ref="A4:A38">"2023-01-15"</f>
        <v>2023-01-15</v>
      </c>
      <c r="B4" s="1" t="str">
        <f>"0500"</f>
        <v>0500</v>
      </c>
      <c r="C4" s="2" t="s">
        <v>13</v>
      </c>
      <c r="E4" s="1" t="str">
        <f>"02"</f>
        <v>02</v>
      </c>
      <c r="F4" s="1">
        <v>14</v>
      </c>
      <c r="G4" s="1" t="s">
        <v>14</v>
      </c>
      <c r="H4" s="1" t="s">
        <v>15</v>
      </c>
      <c r="I4" s="1" t="s">
        <v>17</v>
      </c>
      <c r="J4" s="4"/>
      <c r="K4" s="3" t="s">
        <v>16</v>
      </c>
      <c r="L4" s="1">
        <v>2011</v>
      </c>
      <c r="M4" s="1" t="s">
        <v>18</v>
      </c>
    </row>
    <row r="5" spans="1:13" ht="28.5">
      <c r="A5" s="1" t="str">
        <f t="shared" si="0"/>
        <v>2023-01-15</v>
      </c>
      <c r="B5" s="1" t="str">
        <f>"0600"</f>
        <v>0600</v>
      </c>
      <c r="C5" s="2" t="s">
        <v>19</v>
      </c>
      <c r="D5" s="2" t="s">
        <v>22</v>
      </c>
      <c r="E5" s="1" t="str">
        <f>"02"</f>
        <v>02</v>
      </c>
      <c r="F5" s="1">
        <v>6</v>
      </c>
      <c r="G5" s="1" t="s">
        <v>20</v>
      </c>
      <c r="I5" s="1" t="s">
        <v>17</v>
      </c>
      <c r="J5" s="4"/>
      <c r="K5" s="3" t="s">
        <v>21</v>
      </c>
      <c r="L5" s="1">
        <v>2019</v>
      </c>
      <c r="M5" s="1" t="s">
        <v>18</v>
      </c>
    </row>
    <row r="6" spans="1:13" ht="28.5">
      <c r="A6" s="1" t="str">
        <f t="shared" si="0"/>
        <v>2023-01-15</v>
      </c>
      <c r="B6" s="1" t="str">
        <f>"0625"</f>
        <v>0625</v>
      </c>
      <c r="C6" s="2" t="s">
        <v>19</v>
      </c>
      <c r="D6" s="2" t="s">
        <v>24</v>
      </c>
      <c r="E6" s="1" t="str">
        <f>"02"</f>
        <v>02</v>
      </c>
      <c r="F6" s="1">
        <v>7</v>
      </c>
      <c r="G6" s="1" t="s">
        <v>20</v>
      </c>
      <c r="I6" s="1" t="s">
        <v>17</v>
      </c>
      <c r="J6" s="4"/>
      <c r="K6" s="3" t="s">
        <v>21</v>
      </c>
      <c r="L6" s="1">
        <v>2019</v>
      </c>
      <c r="M6" s="1" t="s">
        <v>18</v>
      </c>
    </row>
    <row r="7" spans="1:13" ht="57.75">
      <c r="A7" s="1" t="str">
        <f t="shared" si="0"/>
        <v>2023-01-15</v>
      </c>
      <c r="B7" s="1" t="str">
        <f>"0650"</f>
        <v>0650</v>
      </c>
      <c r="C7" s="2" t="s">
        <v>25</v>
      </c>
      <c r="D7" s="2" t="s">
        <v>27</v>
      </c>
      <c r="E7" s="1" t="str">
        <f>"02"</f>
        <v>02</v>
      </c>
      <c r="F7" s="1">
        <v>4</v>
      </c>
      <c r="G7" s="1" t="s">
        <v>20</v>
      </c>
      <c r="I7" s="1" t="s">
        <v>17</v>
      </c>
      <c r="J7" s="4"/>
      <c r="K7" s="3" t="s">
        <v>26</v>
      </c>
      <c r="L7" s="1">
        <v>2018</v>
      </c>
      <c r="M7" s="1" t="s">
        <v>28</v>
      </c>
    </row>
    <row r="8" spans="1:13" ht="72">
      <c r="A8" s="1" t="str">
        <f t="shared" si="0"/>
        <v>2023-01-15</v>
      </c>
      <c r="B8" s="1" t="str">
        <f>"0715"</f>
        <v>0715</v>
      </c>
      <c r="C8" s="2" t="s">
        <v>29</v>
      </c>
      <c r="D8" s="2" t="s">
        <v>466</v>
      </c>
      <c r="E8" s="1" t="str">
        <f>"02"</f>
        <v>02</v>
      </c>
      <c r="F8" s="1">
        <v>3</v>
      </c>
      <c r="G8" s="1" t="s">
        <v>20</v>
      </c>
      <c r="I8" s="1" t="s">
        <v>17</v>
      </c>
      <c r="J8" s="4"/>
      <c r="K8" s="3" t="s">
        <v>30</v>
      </c>
      <c r="L8" s="1">
        <v>2018</v>
      </c>
      <c r="M8" s="1" t="s">
        <v>18</v>
      </c>
    </row>
    <row r="9" spans="1:13" ht="43.5">
      <c r="A9" s="1" t="str">
        <f t="shared" si="0"/>
        <v>2023-01-15</v>
      </c>
      <c r="B9" s="1" t="str">
        <f>"0730"</f>
        <v>0730</v>
      </c>
      <c r="C9" s="2" t="s">
        <v>31</v>
      </c>
      <c r="D9" s="2" t="s">
        <v>33</v>
      </c>
      <c r="E9" s="1" t="str">
        <f>"01"</f>
        <v>01</v>
      </c>
      <c r="F9" s="1">
        <v>9</v>
      </c>
      <c r="G9" s="1" t="s">
        <v>20</v>
      </c>
      <c r="I9" s="1" t="s">
        <v>17</v>
      </c>
      <c r="J9" s="4"/>
      <c r="K9" s="3" t="s">
        <v>32</v>
      </c>
      <c r="L9" s="1">
        <v>2009</v>
      </c>
      <c r="M9" s="1" t="s">
        <v>34</v>
      </c>
    </row>
    <row r="10" spans="1:13" ht="72">
      <c r="A10" s="1" t="str">
        <f t="shared" si="0"/>
        <v>2023-01-15</v>
      </c>
      <c r="B10" s="1" t="str">
        <f>"0755"</f>
        <v>0755</v>
      </c>
      <c r="C10" s="2" t="s">
        <v>35</v>
      </c>
      <c r="D10" s="2" t="s">
        <v>38</v>
      </c>
      <c r="E10" s="1" t="str">
        <f>"02"</f>
        <v>02</v>
      </c>
      <c r="F10" s="1">
        <v>15</v>
      </c>
      <c r="G10" s="1" t="s">
        <v>14</v>
      </c>
      <c r="H10" s="1" t="s">
        <v>36</v>
      </c>
      <c r="I10" s="1" t="s">
        <v>17</v>
      </c>
      <c r="J10" s="4"/>
      <c r="K10" s="3" t="s">
        <v>37</v>
      </c>
      <c r="L10" s="1">
        <v>2020</v>
      </c>
      <c r="M10" s="1" t="s">
        <v>28</v>
      </c>
    </row>
    <row r="11" spans="1:13" ht="57.75">
      <c r="A11" s="1" t="str">
        <f t="shared" si="0"/>
        <v>2023-01-15</v>
      </c>
      <c r="B11" s="1" t="str">
        <f>"0805"</f>
        <v>0805</v>
      </c>
      <c r="C11" s="2" t="s">
        <v>39</v>
      </c>
      <c r="D11" s="2" t="s">
        <v>41</v>
      </c>
      <c r="E11" s="1" t="str">
        <f>"01"</f>
        <v>01</v>
      </c>
      <c r="F11" s="1">
        <v>33</v>
      </c>
      <c r="G11" s="1" t="s">
        <v>20</v>
      </c>
      <c r="I11" s="1" t="s">
        <v>17</v>
      </c>
      <c r="J11" s="4"/>
      <c r="K11" s="3" t="s">
        <v>40</v>
      </c>
      <c r="L11" s="1">
        <v>2020</v>
      </c>
      <c r="M11" s="1" t="s">
        <v>28</v>
      </c>
    </row>
    <row r="12" spans="1:13" ht="57.75">
      <c r="A12" s="1" t="str">
        <f t="shared" si="0"/>
        <v>2023-01-15</v>
      </c>
      <c r="B12" s="1" t="str">
        <f>"0815"</f>
        <v>0815</v>
      </c>
      <c r="C12" s="2" t="s">
        <v>42</v>
      </c>
      <c r="D12" s="2" t="s">
        <v>44</v>
      </c>
      <c r="E12" s="1" t="str">
        <f>"01"</f>
        <v>01</v>
      </c>
      <c r="F12" s="1">
        <v>3</v>
      </c>
      <c r="G12" s="1" t="s">
        <v>20</v>
      </c>
      <c r="I12" s="1" t="s">
        <v>17</v>
      </c>
      <c r="J12" s="4"/>
      <c r="K12" s="3" t="s">
        <v>43</v>
      </c>
      <c r="L12" s="1">
        <v>2020</v>
      </c>
      <c r="M12" s="1" t="s">
        <v>45</v>
      </c>
    </row>
    <row r="13" spans="1:14" ht="43.5">
      <c r="A13" s="1" t="str">
        <f t="shared" si="0"/>
        <v>2023-01-15</v>
      </c>
      <c r="B13" s="1" t="str">
        <f>"0820"</f>
        <v>0820</v>
      </c>
      <c r="C13" s="2" t="s">
        <v>46</v>
      </c>
      <c r="D13" s="2" t="s">
        <v>48</v>
      </c>
      <c r="E13" s="1" t="str">
        <f>"02"</f>
        <v>02</v>
      </c>
      <c r="F13" s="1">
        <v>19</v>
      </c>
      <c r="G13" s="1" t="s">
        <v>14</v>
      </c>
      <c r="I13" s="1" t="s">
        <v>17</v>
      </c>
      <c r="J13" s="4"/>
      <c r="K13" s="3" t="s">
        <v>47</v>
      </c>
      <c r="L13" s="1">
        <v>1987</v>
      </c>
      <c r="M13" s="1" t="s">
        <v>49</v>
      </c>
      <c r="N13" s="1" t="s">
        <v>23</v>
      </c>
    </row>
    <row r="14" spans="1:13" ht="72">
      <c r="A14" s="1" t="str">
        <f t="shared" si="0"/>
        <v>2023-01-15</v>
      </c>
      <c r="B14" s="1" t="str">
        <f>"0845"</f>
        <v>0845</v>
      </c>
      <c r="C14" s="2" t="s">
        <v>50</v>
      </c>
      <c r="D14" s="2" t="s">
        <v>52</v>
      </c>
      <c r="E14" s="1" t="str">
        <f>"02"</f>
        <v>02</v>
      </c>
      <c r="F14" s="1">
        <v>7</v>
      </c>
      <c r="G14" s="1" t="s">
        <v>20</v>
      </c>
      <c r="I14" s="1" t="s">
        <v>17</v>
      </c>
      <c r="J14" s="4"/>
      <c r="K14" s="3" t="s">
        <v>51</v>
      </c>
      <c r="L14" s="1">
        <v>2014</v>
      </c>
      <c r="M14" s="1" t="s">
        <v>18</v>
      </c>
    </row>
    <row r="15" spans="1:13" ht="43.5">
      <c r="A15" s="1" t="str">
        <f t="shared" si="0"/>
        <v>2023-01-15</v>
      </c>
      <c r="B15" s="1" t="str">
        <f>"0910"</f>
        <v>0910</v>
      </c>
      <c r="C15" s="2" t="s">
        <v>50</v>
      </c>
      <c r="D15" s="2" t="s">
        <v>54</v>
      </c>
      <c r="E15" s="1" t="str">
        <f>"02"</f>
        <v>02</v>
      </c>
      <c r="F15" s="1">
        <v>10</v>
      </c>
      <c r="G15" s="1" t="s">
        <v>14</v>
      </c>
      <c r="I15" s="1" t="s">
        <v>17</v>
      </c>
      <c r="J15" s="4"/>
      <c r="K15" s="3" t="s">
        <v>53</v>
      </c>
      <c r="L15" s="1">
        <v>2014</v>
      </c>
      <c r="M15" s="1" t="s">
        <v>18</v>
      </c>
    </row>
    <row r="16" spans="1:13" ht="43.5">
      <c r="A16" s="1" t="str">
        <f t="shared" si="0"/>
        <v>2023-01-15</v>
      </c>
      <c r="B16" s="1" t="str">
        <f>"0935"</f>
        <v>0935</v>
      </c>
      <c r="C16" s="2" t="s">
        <v>55</v>
      </c>
      <c r="D16" s="2" t="s">
        <v>467</v>
      </c>
      <c r="E16" s="1" t="str">
        <f>"03"</f>
        <v>03</v>
      </c>
      <c r="F16" s="1">
        <v>10</v>
      </c>
      <c r="G16" s="1" t="s">
        <v>20</v>
      </c>
      <c r="I16" s="1" t="s">
        <v>17</v>
      </c>
      <c r="J16" s="4"/>
      <c r="K16" s="3" t="s">
        <v>56</v>
      </c>
      <c r="L16" s="1">
        <v>2019</v>
      </c>
      <c r="M16" s="1" t="s">
        <v>28</v>
      </c>
    </row>
    <row r="17" spans="1:14" ht="57.75">
      <c r="A17" s="7" t="str">
        <f t="shared" si="0"/>
        <v>2023-01-15</v>
      </c>
      <c r="B17" s="7" t="str">
        <f>"1000"</f>
        <v>1000</v>
      </c>
      <c r="C17" s="8" t="s">
        <v>57</v>
      </c>
      <c r="D17" s="8" t="s">
        <v>60</v>
      </c>
      <c r="E17" s="7" t="str">
        <f>"2022"</f>
        <v>2022</v>
      </c>
      <c r="F17" s="7">
        <v>3</v>
      </c>
      <c r="G17" s="7" t="s">
        <v>58</v>
      </c>
      <c r="H17" s="7"/>
      <c r="I17" s="7" t="s">
        <v>17</v>
      </c>
      <c r="J17" s="5" t="s">
        <v>483</v>
      </c>
      <c r="K17" s="6" t="s">
        <v>59</v>
      </c>
      <c r="L17" s="7">
        <v>2022</v>
      </c>
      <c r="M17" s="7" t="s">
        <v>18</v>
      </c>
      <c r="N17" s="7"/>
    </row>
    <row r="18" spans="1:14" ht="57.75">
      <c r="A18" s="7" t="str">
        <f t="shared" si="0"/>
        <v>2023-01-15</v>
      </c>
      <c r="B18" s="7" t="str">
        <f>"1100"</f>
        <v>1100</v>
      </c>
      <c r="C18" s="8" t="s">
        <v>468</v>
      </c>
      <c r="D18" s="8" t="s">
        <v>62</v>
      </c>
      <c r="E18" s="7" t="str">
        <f>"2022"</f>
        <v>2022</v>
      </c>
      <c r="F18" s="7">
        <v>3</v>
      </c>
      <c r="G18" s="7" t="s">
        <v>58</v>
      </c>
      <c r="H18" s="7"/>
      <c r="I18" s="7"/>
      <c r="J18" s="5" t="s">
        <v>483</v>
      </c>
      <c r="K18" s="6" t="s">
        <v>61</v>
      </c>
      <c r="L18" s="7">
        <v>2022</v>
      </c>
      <c r="M18" s="7" t="s">
        <v>18</v>
      </c>
      <c r="N18" s="7"/>
    </row>
    <row r="19" spans="1:14" ht="57.75">
      <c r="A19" s="7" t="str">
        <f t="shared" si="0"/>
        <v>2023-01-15</v>
      </c>
      <c r="B19" s="7" t="str">
        <f>"1130"</f>
        <v>1130</v>
      </c>
      <c r="C19" s="8" t="s">
        <v>468</v>
      </c>
      <c r="D19" s="8" t="s">
        <v>63</v>
      </c>
      <c r="E19" s="7" t="str">
        <f>"2022"</f>
        <v>2022</v>
      </c>
      <c r="F19" s="7">
        <v>4</v>
      </c>
      <c r="G19" s="7" t="s">
        <v>58</v>
      </c>
      <c r="H19" s="7"/>
      <c r="I19" s="7"/>
      <c r="J19" s="5" t="s">
        <v>483</v>
      </c>
      <c r="K19" s="6" t="s">
        <v>61</v>
      </c>
      <c r="L19" s="7">
        <v>2022</v>
      </c>
      <c r="M19" s="7" t="s">
        <v>18</v>
      </c>
      <c r="N19" s="7"/>
    </row>
    <row r="20" spans="1:14" ht="43.5">
      <c r="A20" s="7" t="str">
        <f t="shared" si="0"/>
        <v>2023-01-15</v>
      </c>
      <c r="B20" s="7" t="str">
        <f>"1200"</f>
        <v>1200</v>
      </c>
      <c r="C20" s="8" t="s">
        <v>64</v>
      </c>
      <c r="D20" s="8" t="s">
        <v>66</v>
      </c>
      <c r="E20" s="7" t="str">
        <f>"2022"</f>
        <v>2022</v>
      </c>
      <c r="F20" s="7">
        <v>14</v>
      </c>
      <c r="G20" s="7" t="s">
        <v>58</v>
      </c>
      <c r="H20" s="7"/>
      <c r="I20" s="7"/>
      <c r="J20" s="5" t="s">
        <v>483</v>
      </c>
      <c r="K20" s="6" t="s">
        <v>65</v>
      </c>
      <c r="L20" s="7">
        <v>2022</v>
      </c>
      <c r="M20" s="7" t="s">
        <v>18</v>
      </c>
      <c r="N20" s="7"/>
    </row>
    <row r="21" spans="1:14" ht="28.5">
      <c r="A21" s="7" t="str">
        <f t="shared" si="0"/>
        <v>2023-01-15</v>
      </c>
      <c r="B21" s="7" t="str">
        <f>"1330"</f>
        <v>1330</v>
      </c>
      <c r="C21" s="8" t="s">
        <v>67</v>
      </c>
      <c r="D21" s="8"/>
      <c r="E21" s="7" t="str">
        <f>"2022"</f>
        <v>2022</v>
      </c>
      <c r="F21" s="7">
        <v>9</v>
      </c>
      <c r="G21" s="7" t="s">
        <v>58</v>
      </c>
      <c r="H21" s="7"/>
      <c r="I21" s="7" t="s">
        <v>17</v>
      </c>
      <c r="J21" s="5" t="s">
        <v>484</v>
      </c>
      <c r="K21" s="6" t="s">
        <v>68</v>
      </c>
      <c r="L21" s="7">
        <v>2022</v>
      </c>
      <c r="M21" s="7" t="s">
        <v>18</v>
      </c>
      <c r="N21" s="7"/>
    </row>
    <row r="22" spans="1:14" ht="57.75">
      <c r="A22" s="7" t="str">
        <f t="shared" si="0"/>
        <v>2023-01-15</v>
      </c>
      <c r="B22" s="7" t="str">
        <f>"1355"</f>
        <v>1355</v>
      </c>
      <c r="C22" s="8" t="s">
        <v>69</v>
      </c>
      <c r="D22" s="8" t="s">
        <v>71</v>
      </c>
      <c r="E22" s="7" t="str">
        <f>"01"</f>
        <v>01</v>
      </c>
      <c r="F22" s="7">
        <v>3</v>
      </c>
      <c r="G22" s="7" t="s">
        <v>14</v>
      </c>
      <c r="H22" s="7"/>
      <c r="I22" s="7" t="s">
        <v>17</v>
      </c>
      <c r="J22" s="5" t="s">
        <v>485</v>
      </c>
      <c r="K22" s="6" t="s">
        <v>70</v>
      </c>
      <c r="L22" s="7">
        <v>2013</v>
      </c>
      <c r="M22" s="7" t="s">
        <v>18</v>
      </c>
      <c r="N22" s="7" t="s">
        <v>23</v>
      </c>
    </row>
    <row r="23" spans="1:14" ht="57.75">
      <c r="A23" s="7" t="str">
        <f t="shared" si="0"/>
        <v>2023-01-15</v>
      </c>
      <c r="B23" s="7" t="str">
        <f>"1455"</f>
        <v>1455</v>
      </c>
      <c r="C23" s="8" t="s">
        <v>72</v>
      </c>
      <c r="D23" s="8" t="s">
        <v>75</v>
      </c>
      <c r="E23" s="7" t="str">
        <f>"01"</f>
        <v>01</v>
      </c>
      <c r="F23" s="7">
        <v>2</v>
      </c>
      <c r="G23" s="7" t="s">
        <v>14</v>
      </c>
      <c r="H23" s="7" t="s">
        <v>73</v>
      </c>
      <c r="I23" s="7" t="s">
        <v>17</v>
      </c>
      <c r="J23" s="5" t="s">
        <v>485</v>
      </c>
      <c r="K23" s="6" t="s">
        <v>74</v>
      </c>
      <c r="L23" s="7">
        <v>2013</v>
      </c>
      <c r="M23" s="7" t="s">
        <v>18</v>
      </c>
      <c r="N23" s="7" t="s">
        <v>23</v>
      </c>
    </row>
    <row r="24" spans="1:14" ht="28.5">
      <c r="A24" s="7" t="str">
        <f t="shared" si="0"/>
        <v>2023-01-15</v>
      </c>
      <c r="B24" s="7" t="str">
        <f>"1525"</f>
        <v>1525</v>
      </c>
      <c r="C24" s="8" t="s">
        <v>76</v>
      </c>
      <c r="D24" s="8"/>
      <c r="E24" s="7" t="str">
        <f>"2022"</f>
        <v>2022</v>
      </c>
      <c r="F24" s="7">
        <v>5</v>
      </c>
      <c r="G24" s="7" t="s">
        <v>58</v>
      </c>
      <c r="H24" s="7"/>
      <c r="I24" s="7"/>
      <c r="J24" s="5" t="s">
        <v>507</v>
      </c>
      <c r="K24" s="6" t="s">
        <v>77</v>
      </c>
      <c r="L24" s="7">
        <v>2022</v>
      </c>
      <c r="M24" s="7" t="s">
        <v>18</v>
      </c>
      <c r="N24" s="7"/>
    </row>
    <row r="25" spans="1:14" ht="28.5">
      <c r="A25" s="7" t="str">
        <f t="shared" si="0"/>
        <v>2023-01-15</v>
      </c>
      <c r="B25" s="7" t="str">
        <f>"1655"</f>
        <v>1655</v>
      </c>
      <c r="C25" s="8" t="s">
        <v>469</v>
      </c>
      <c r="D25" s="8" t="s">
        <v>79</v>
      </c>
      <c r="E25" s="7" t="str">
        <f>"2022"</f>
        <v>2022</v>
      </c>
      <c r="F25" s="7">
        <v>13</v>
      </c>
      <c r="G25" s="7" t="s">
        <v>58</v>
      </c>
      <c r="H25" s="7"/>
      <c r="I25" s="7"/>
      <c r="J25" s="5" t="s">
        <v>486</v>
      </c>
      <c r="K25" s="6" t="s">
        <v>78</v>
      </c>
      <c r="L25" s="7">
        <v>2022</v>
      </c>
      <c r="M25" s="7" t="s">
        <v>18</v>
      </c>
      <c r="N25" s="7"/>
    </row>
    <row r="26" spans="1:14" ht="72">
      <c r="A26" s="1" t="str">
        <f t="shared" si="0"/>
        <v>2023-01-15</v>
      </c>
      <c r="B26" s="1" t="str">
        <f>"1810"</f>
        <v>1810</v>
      </c>
      <c r="C26" s="2" t="s">
        <v>80</v>
      </c>
      <c r="E26" s="1" t="str">
        <f>"01"</f>
        <v>01</v>
      </c>
      <c r="F26" s="1">
        <v>8</v>
      </c>
      <c r="G26" s="1" t="s">
        <v>81</v>
      </c>
      <c r="H26" s="1" t="s">
        <v>36</v>
      </c>
      <c r="I26" s="1" t="s">
        <v>17</v>
      </c>
      <c r="J26" s="4"/>
      <c r="K26" s="3" t="s">
        <v>82</v>
      </c>
      <c r="L26" s="1">
        <v>2020</v>
      </c>
      <c r="M26" s="1" t="s">
        <v>28</v>
      </c>
      <c r="N26" s="1" t="s">
        <v>23</v>
      </c>
    </row>
    <row r="27" spans="1:13" ht="57.75">
      <c r="A27" s="1" t="str">
        <f t="shared" si="0"/>
        <v>2023-01-15</v>
      </c>
      <c r="B27" s="1" t="str">
        <f>"1840"</f>
        <v>1840</v>
      </c>
      <c r="C27" s="2" t="s">
        <v>83</v>
      </c>
      <c r="E27" s="1" t="str">
        <f>"2023"</f>
        <v>2023</v>
      </c>
      <c r="F27" s="1">
        <v>5</v>
      </c>
      <c r="G27" s="1" t="s">
        <v>58</v>
      </c>
      <c r="I27" s="1" t="s">
        <v>17</v>
      </c>
      <c r="J27" s="4"/>
      <c r="K27" s="3" t="s">
        <v>84</v>
      </c>
      <c r="L27" s="1">
        <v>2023</v>
      </c>
      <c r="M27" s="1" t="s">
        <v>18</v>
      </c>
    </row>
    <row r="28" spans="1:14" ht="57.75">
      <c r="A28" s="7" t="str">
        <f t="shared" si="0"/>
        <v>2023-01-15</v>
      </c>
      <c r="B28" s="7" t="str">
        <f>"1850"</f>
        <v>1850</v>
      </c>
      <c r="C28" s="8" t="s">
        <v>85</v>
      </c>
      <c r="D28" s="8" t="s">
        <v>87</v>
      </c>
      <c r="E28" s="7" t="str">
        <f>"01"</f>
        <v>01</v>
      </c>
      <c r="F28" s="7">
        <v>2</v>
      </c>
      <c r="G28" s="7" t="s">
        <v>14</v>
      </c>
      <c r="H28" s="7"/>
      <c r="I28" s="7" t="s">
        <v>17</v>
      </c>
      <c r="J28" s="5" t="s">
        <v>487</v>
      </c>
      <c r="K28" s="6" t="s">
        <v>86</v>
      </c>
      <c r="L28" s="7">
        <v>2018</v>
      </c>
      <c r="M28" s="7" t="s">
        <v>45</v>
      </c>
      <c r="N28" s="7" t="s">
        <v>23</v>
      </c>
    </row>
    <row r="29" spans="1:14" ht="57.75">
      <c r="A29" s="7" t="str">
        <f t="shared" si="0"/>
        <v>2023-01-15</v>
      </c>
      <c r="B29" s="7" t="str">
        <f>"1950"</f>
        <v>1950</v>
      </c>
      <c r="C29" s="8" t="s">
        <v>89</v>
      </c>
      <c r="D29" s="8"/>
      <c r="E29" s="7" t="str">
        <f>" "</f>
        <v> </v>
      </c>
      <c r="F29" s="7">
        <v>0</v>
      </c>
      <c r="G29" s="7"/>
      <c r="H29" s="7"/>
      <c r="I29" s="7"/>
      <c r="J29" s="5" t="s">
        <v>488</v>
      </c>
      <c r="K29" s="6" t="s">
        <v>470</v>
      </c>
      <c r="L29" s="7">
        <v>1970</v>
      </c>
      <c r="M29" s="7" t="s">
        <v>49</v>
      </c>
      <c r="N29" s="7"/>
    </row>
    <row r="30" spans="1:14" ht="72">
      <c r="A30" s="7" t="str">
        <f t="shared" si="0"/>
        <v>2023-01-15</v>
      </c>
      <c r="B30" s="7" t="str">
        <f>"2030"</f>
        <v>2030</v>
      </c>
      <c r="C30" s="8" t="s">
        <v>90</v>
      </c>
      <c r="D30" s="8"/>
      <c r="E30" s="7" t="str">
        <f>" "</f>
        <v> </v>
      </c>
      <c r="F30" s="7">
        <v>0</v>
      </c>
      <c r="G30" s="7" t="s">
        <v>14</v>
      </c>
      <c r="H30" s="7" t="s">
        <v>91</v>
      </c>
      <c r="I30" s="7" t="s">
        <v>17</v>
      </c>
      <c r="J30" s="5" t="s">
        <v>489</v>
      </c>
      <c r="K30" s="6" t="s">
        <v>92</v>
      </c>
      <c r="L30" s="7">
        <v>2018</v>
      </c>
      <c r="M30" s="7" t="s">
        <v>34</v>
      </c>
      <c r="N30" s="7"/>
    </row>
    <row r="31" spans="1:14" ht="57.75">
      <c r="A31" s="7" t="str">
        <f t="shared" si="0"/>
        <v>2023-01-15</v>
      </c>
      <c r="B31" s="7" t="str">
        <f>"2130"</f>
        <v>2130</v>
      </c>
      <c r="C31" s="8" t="s">
        <v>471</v>
      </c>
      <c r="D31" s="8"/>
      <c r="E31" s="7" t="str">
        <f>" "</f>
        <v> </v>
      </c>
      <c r="F31" s="7">
        <v>0</v>
      </c>
      <c r="G31" s="7"/>
      <c r="H31" s="7"/>
      <c r="I31" s="7"/>
      <c r="J31" s="5" t="s">
        <v>489</v>
      </c>
      <c r="K31" s="6" t="s">
        <v>472</v>
      </c>
      <c r="L31" s="7">
        <v>2021</v>
      </c>
      <c r="M31" s="7" t="s">
        <v>34</v>
      </c>
      <c r="N31" s="7"/>
    </row>
    <row r="32" spans="1:14" ht="72">
      <c r="A32" s="7" t="str">
        <f t="shared" si="0"/>
        <v>2023-01-15</v>
      </c>
      <c r="B32" s="7" t="str">
        <f>"2200"</f>
        <v>2200</v>
      </c>
      <c r="C32" s="8" t="s">
        <v>93</v>
      </c>
      <c r="D32" s="8" t="s">
        <v>88</v>
      </c>
      <c r="E32" s="7" t="str">
        <f>" "</f>
        <v> </v>
      </c>
      <c r="F32" s="7">
        <v>0</v>
      </c>
      <c r="G32" s="7" t="s">
        <v>81</v>
      </c>
      <c r="H32" s="7" t="s">
        <v>94</v>
      </c>
      <c r="I32" s="7" t="s">
        <v>17</v>
      </c>
      <c r="J32" s="5" t="s">
        <v>496</v>
      </c>
      <c r="K32" s="6" t="s">
        <v>95</v>
      </c>
      <c r="L32" s="7">
        <v>2018</v>
      </c>
      <c r="M32" s="7" t="s">
        <v>96</v>
      </c>
      <c r="N32" s="7"/>
    </row>
    <row r="33" spans="1:13" ht="72">
      <c r="A33" s="1" t="str">
        <f t="shared" si="0"/>
        <v>2023-01-15</v>
      </c>
      <c r="B33" s="1" t="str">
        <f>"2340"</f>
        <v>2340</v>
      </c>
      <c r="C33" s="2" t="s">
        <v>97</v>
      </c>
      <c r="E33" s="1" t="str">
        <f>"00"</f>
        <v>00</v>
      </c>
      <c r="F33" s="1">
        <v>1</v>
      </c>
      <c r="G33" s="1" t="s">
        <v>14</v>
      </c>
      <c r="I33" s="1" t="s">
        <v>17</v>
      </c>
      <c r="J33" s="4"/>
      <c r="K33" s="3" t="s">
        <v>98</v>
      </c>
      <c r="L33" s="1">
        <v>2019</v>
      </c>
      <c r="M33" s="1" t="s">
        <v>18</v>
      </c>
    </row>
    <row r="34" spans="1:13" ht="72">
      <c r="A34" s="1" t="str">
        <f t="shared" si="0"/>
        <v>2023-01-15</v>
      </c>
      <c r="B34" s="1" t="str">
        <f>"2400"</f>
        <v>2400</v>
      </c>
      <c r="C34" s="2" t="s">
        <v>13</v>
      </c>
      <c r="E34" s="1" t="str">
        <f aca="true" t="shared" si="1" ref="E34:E43">"02"</f>
        <v>02</v>
      </c>
      <c r="F34" s="1">
        <v>15</v>
      </c>
      <c r="G34" s="1" t="s">
        <v>14</v>
      </c>
      <c r="H34" s="1" t="s">
        <v>15</v>
      </c>
      <c r="I34" s="1" t="s">
        <v>17</v>
      </c>
      <c r="J34" s="4"/>
      <c r="K34" s="3" t="s">
        <v>16</v>
      </c>
      <c r="L34" s="1">
        <v>2011</v>
      </c>
      <c r="M34" s="1" t="s">
        <v>18</v>
      </c>
    </row>
    <row r="35" spans="1:13" ht="72">
      <c r="A35" s="1" t="str">
        <f t="shared" si="0"/>
        <v>2023-01-15</v>
      </c>
      <c r="B35" s="1" t="str">
        <f>"2500"</f>
        <v>2500</v>
      </c>
      <c r="C35" s="2" t="s">
        <v>13</v>
      </c>
      <c r="E35" s="1" t="str">
        <f t="shared" si="1"/>
        <v>02</v>
      </c>
      <c r="F35" s="1">
        <v>15</v>
      </c>
      <c r="G35" s="1" t="s">
        <v>14</v>
      </c>
      <c r="H35" s="1" t="s">
        <v>15</v>
      </c>
      <c r="I35" s="1" t="s">
        <v>17</v>
      </c>
      <c r="J35" s="4"/>
      <c r="K35" s="3" t="s">
        <v>16</v>
      </c>
      <c r="L35" s="1">
        <v>2011</v>
      </c>
      <c r="M35" s="1" t="s">
        <v>18</v>
      </c>
    </row>
    <row r="36" spans="1:13" ht="72">
      <c r="A36" s="1" t="str">
        <f t="shared" si="0"/>
        <v>2023-01-15</v>
      </c>
      <c r="B36" s="1" t="str">
        <f>"2600"</f>
        <v>2600</v>
      </c>
      <c r="C36" s="2" t="s">
        <v>13</v>
      </c>
      <c r="E36" s="1" t="str">
        <f t="shared" si="1"/>
        <v>02</v>
      </c>
      <c r="F36" s="1">
        <v>15</v>
      </c>
      <c r="G36" s="1" t="s">
        <v>14</v>
      </c>
      <c r="H36" s="1" t="s">
        <v>15</v>
      </c>
      <c r="I36" s="1" t="s">
        <v>17</v>
      </c>
      <c r="J36" s="4"/>
      <c r="K36" s="3" t="s">
        <v>16</v>
      </c>
      <c r="L36" s="1">
        <v>2011</v>
      </c>
      <c r="M36" s="1" t="s">
        <v>18</v>
      </c>
    </row>
    <row r="37" spans="1:13" ht="72">
      <c r="A37" s="1" t="str">
        <f t="shared" si="0"/>
        <v>2023-01-15</v>
      </c>
      <c r="B37" s="1" t="str">
        <f>"2700"</f>
        <v>2700</v>
      </c>
      <c r="C37" s="2" t="s">
        <v>13</v>
      </c>
      <c r="E37" s="1" t="str">
        <f t="shared" si="1"/>
        <v>02</v>
      </c>
      <c r="F37" s="1">
        <v>15</v>
      </c>
      <c r="G37" s="1" t="s">
        <v>14</v>
      </c>
      <c r="H37" s="1" t="s">
        <v>15</v>
      </c>
      <c r="I37" s="1" t="s">
        <v>17</v>
      </c>
      <c r="J37" s="4"/>
      <c r="K37" s="3" t="s">
        <v>16</v>
      </c>
      <c r="L37" s="1">
        <v>2011</v>
      </c>
      <c r="M37" s="1" t="s">
        <v>18</v>
      </c>
    </row>
    <row r="38" spans="1:13" ht="72">
      <c r="A38" s="1" t="str">
        <f t="shared" si="0"/>
        <v>2023-01-15</v>
      </c>
      <c r="B38" s="1" t="str">
        <f>"2800"</f>
        <v>2800</v>
      </c>
      <c r="C38" s="2" t="s">
        <v>13</v>
      </c>
      <c r="E38" s="1" t="str">
        <f t="shared" si="1"/>
        <v>02</v>
      </c>
      <c r="F38" s="1">
        <v>15</v>
      </c>
      <c r="G38" s="1" t="s">
        <v>14</v>
      </c>
      <c r="H38" s="1" t="s">
        <v>15</v>
      </c>
      <c r="I38" s="1" t="s">
        <v>17</v>
      </c>
      <c r="J38" s="4"/>
      <c r="K38" s="3" t="s">
        <v>16</v>
      </c>
      <c r="L38" s="1">
        <v>2011</v>
      </c>
      <c r="M38" s="1" t="s">
        <v>18</v>
      </c>
    </row>
    <row r="39" spans="1:13" ht="72">
      <c r="A39" s="1" t="str">
        <f aca="true" t="shared" si="2" ref="A39:A82">"2023-01-16"</f>
        <v>2023-01-16</v>
      </c>
      <c r="B39" s="1" t="str">
        <f>"0500"</f>
        <v>0500</v>
      </c>
      <c r="C39" s="2" t="s">
        <v>13</v>
      </c>
      <c r="E39" s="1" t="str">
        <f t="shared" si="1"/>
        <v>02</v>
      </c>
      <c r="F39" s="1">
        <v>15</v>
      </c>
      <c r="G39" s="1" t="s">
        <v>14</v>
      </c>
      <c r="H39" s="1" t="s">
        <v>15</v>
      </c>
      <c r="I39" s="1" t="s">
        <v>17</v>
      </c>
      <c r="J39" s="4"/>
      <c r="K39" s="3" t="s">
        <v>16</v>
      </c>
      <c r="L39" s="1">
        <v>2011</v>
      </c>
      <c r="M39" s="1" t="s">
        <v>18</v>
      </c>
    </row>
    <row r="40" spans="1:13" ht="28.5">
      <c r="A40" s="1" t="str">
        <f t="shared" si="2"/>
        <v>2023-01-16</v>
      </c>
      <c r="B40" s="1" t="str">
        <f>"0600"</f>
        <v>0600</v>
      </c>
      <c r="C40" s="2" t="s">
        <v>19</v>
      </c>
      <c r="D40" s="2" t="s">
        <v>99</v>
      </c>
      <c r="E40" s="1" t="str">
        <f t="shared" si="1"/>
        <v>02</v>
      </c>
      <c r="F40" s="1">
        <v>8</v>
      </c>
      <c r="G40" s="1" t="s">
        <v>20</v>
      </c>
      <c r="I40" s="1" t="s">
        <v>17</v>
      </c>
      <c r="J40" s="4"/>
      <c r="K40" s="3" t="s">
        <v>21</v>
      </c>
      <c r="L40" s="1">
        <v>2019</v>
      </c>
      <c r="M40" s="1" t="s">
        <v>18</v>
      </c>
    </row>
    <row r="41" spans="1:13" ht="28.5">
      <c r="A41" s="1" t="str">
        <f t="shared" si="2"/>
        <v>2023-01-16</v>
      </c>
      <c r="B41" s="1" t="str">
        <f>"0625"</f>
        <v>0625</v>
      </c>
      <c r="C41" s="2" t="s">
        <v>19</v>
      </c>
      <c r="D41" s="2" t="s">
        <v>100</v>
      </c>
      <c r="E41" s="1" t="str">
        <f t="shared" si="1"/>
        <v>02</v>
      </c>
      <c r="F41" s="1">
        <v>9</v>
      </c>
      <c r="G41" s="1" t="s">
        <v>14</v>
      </c>
      <c r="I41" s="1" t="s">
        <v>17</v>
      </c>
      <c r="J41" s="4"/>
      <c r="K41" s="3" t="s">
        <v>21</v>
      </c>
      <c r="L41" s="1">
        <v>2019</v>
      </c>
      <c r="M41" s="1" t="s">
        <v>18</v>
      </c>
    </row>
    <row r="42" spans="1:13" ht="72">
      <c r="A42" s="1" t="str">
        <f t="shared" si="2"/>
        <v>2023-01-16</v>
      </c>
      <c r="B42" s="1" t="str">
        <f>"0650"</f>
        <v>0650</v>
      </c>
      <c r="C42" s="2" t="s">
        <v>25</v>
      </c>
      <c r="D42" s="2" t="s">
        <v>102</v>
      </c>
      <c r="E42" s="1" t="str">
        <f t="shared" si="1"/>
        <v>02</v>
      </c>
      <c r="F42" s="1">
        <v>5</v>
      </c>
      <c r="G42" s="1" t="s">
        <v>20</v>
      </c>
      <c r="I42" s="1" t="s">
        <v>17</v>
      </c>
      <c r="J42" s="4"/>
      <c r="K42" s="3" t="s">
        <v>101</v>
      </c>
      <c r="L42" s="1">
        <v>2018</v>
      </c>
      <c r="M42" s="1" t="s">
        <v>28</v>
      </c>
    </row>
    <row r="43" spans="1:13" ht="72">
      <c r="A43" s="1" t="str">
        <f t="shared" si="2"/>
        <v>2023-01-16</v>
      </c>
      <c r="B43" s="1" t="str">
        <f>"0715"</f>
        <v>0715</v>
      </c>
      <c r="C43" s="2" t="s">
        <v>29</v>
      </c>
      <c r="D43" s="2" t="s">
        <v>104</v>
      </c>
      <c r="E43" s="1" t="str">
        <f t="shared" si="1"/>
        <v>02</v>
      </c>
      <c r="F43" s="1">
        <v>4</v>
      </c>
      <c r="G43" s="1" t="s">
        <v>20</v>
      </c>
      <c r="I43" s="1" t="s">
        <v>17</v>
      </c>
      <c r="J43" s="4"/>
      <c r="K43" s="3" t="s">
        <v>103</v>
      </c>
      <c r="L43" s="1">
        <v>2018</v>
      </c>
      <c r="M43" s="1" t="s">
        <v>18</v>
      </c>
    </row>
    <row r="44" spans="1:13" ht="43.5">
      <c r="A44" s="1" t="str">
        <f t="shared" si="2"/>
        <v>2023-01-16</v>
      </c>
      <c r="B44" s="1" t="str">
        <f>"0730"</f>
        <v>0730</v>
      </c>
      <c r="C44" s="2" t="s">
        <v>31</v>
      </c>
      <c r="D44" s="2" t="s">
        <v>106</v>
      </c>
      <c r="E44" s="1" t="str">
        <f>"01"</f>
        <v>01</v>
      </c>
      <c r="F44" s="1">
        <v>10</v>
      </c>
      <c r="G44" s="1" t="s">
        <v>20</v>
      </c>
      <c r="I44" s="1" t="s">
        <v>17</v>
      </c>
      <c r="J44" s="4"/>
      <c r="K44" s="3" t="s">
        <v>105</v>
      </c>
      <c r="L44" s="1">
        <v>2009</v>
      </c>
      <c r="M44" s="1" t="s">
        <v>34</v>
      </c>
    </row>
    <row r="45" spans="1:13" ht="72">
      <c r="A45" s="1" t="str">
        <f t="shared" si="2"/>
        <v>2023-01-16</v>
      </c>
      <c r="B45" s="1" t="str">
        <f>"0755"</f>
        <v>0755</v>
      </c>
      <c r="C45" s="2" t="s">
        <v>35</v>
      </c>
      <c r="D45" s="2" t="s">
        <v>108</v>
      </c>
      <c r="E45" s="1" t="str">
        <f>"02"</f>
        <v>02</v>
      </c>
      <c r="F45" s="1">
        <v>16</v>
      </c>
      <c r="G45" s="1" t="s">
        <v>20</v>
      </c>
      <c r="I45" s="1" t="s">
        <v>17</v>
      </c>
      <c r="J45" s="4"/>
      <c r="K45" s="3" t="s">
        <v>107</v>
      </c>
      <c r="L45" s="1">
        <v>2020</v>
      </c>
      <c r="M45" s="1" t="s">
        <v>28</v>
      </c>
    </row>
    <row r="46" spans="1:13" ht="28.5">
      <c r="A46" s="1" t="str">
        <f t="shared" si="2"/>
        <v>2023-01-16</v>
      </c>
      <c r="B46" s="1" t="str">
        <f>"0805"</f>
        <v>0805</v>
      </c>
      <c r="C46" s="2" t="s">
        <v>39</v>
      </c>
      <c r="D46" s="2" t="s">
        <v>110</v>
      </c>
      <c r="E46" s="1" t="str">
        <f>"01"</f>
        <v>01</v>
      </c>
      <c r="F46" s="1">
        <v>34</v>
      </c>
      <c r="G46" s="1" t="s">
        <v>20</v>
      </c>
      <c r="I46" s="1" t="s">
        <v>17</v>
      </c>
      <c r="J46" s="4"/>
      <c r="K46" s="3" t="s">
        <v>109</v>
      </c>
      <c r="L46" s="1">
        <v>2020</v>
      </c>
      <c r="M46" s="1" t="s">
        <v>28</v>
      </c>
    </row>
    <row r="47" spans="1:13" ht="57.75">
      <c r="A47" s="1" t="str">
        <f t="shared" si="2"/>
        <v>2023-01-16</v>
      </c>
      <c r="B47" s="1" t="str">
        <f>"0815"</f>
        <v>0815</v>
      </c>
      <c r="C47" s="2" t="s">
        <v>42</v>
      </c>
      <c r="D47" s="2" t="s">
        <v>112</v>
      </c>
      <c r="E47" s="1" t="str">
        <f>"01"</f>
        <v>01</v>
      </c>
      <c r="F47" s="1">
        <v>4</v>
      </c>
      <c r="G47" s="1" t="s">
        <v>20</v>
      </c>
      <c r="I47" s="1" t="s">
        <v>17</v>
      </c>
      <c r="J47" s="4"/>
      <c r="K47" s="3" t="s">
        <v>111</v>
      </c>
      <c r="L47" s="1">
        <v>2020</v>
      </c>
      <c r="M47" s="1" t="s">
        <v>45</v>
      </c>
    </row>
    <row r="48" spans="1:14" ht="43.5">
      <c r="A48" s="1" t="str">
        <f t="shared" si="2"/>
        <v>2023-01-16</v>
      </c>
      <c r="B48" s="1" t="str">
        <f>"0820"</f>
        <v>0820</v>
      </c>
      <c r="C48" s="2" t="s">
        <v>46</v>
      </c>
      <c r="D48" s="2" t="s">
        <v>114</v>
      </c>
      <c r="E48" s="1" t="str">
        <f>"02"</f>
        <v>02</v>
      </c>
      <c r="F48" s="1">
        <v>20</v>
      </c>
      <c r="G48" s="1" t="s">
        <v>14</v>
      </c>
      <c r="I48" s="1" t="s">
        <v>17</v>
      </c>
      <c r="J48" s="4"/>
      <c r="K48" s="3" t="s">
        <v>113</v>
      </c>
      <c r="L48" s="1">
        <v>1987</v>
      </c>
      <c r="M48" s="1" t="s">
        <v>49</v>
      </c>
      <c r="N48" s="1" t="s">
        <v>23</v>
      </c>
    </row>
    <row r="49" spans="1:13" ht="57.75">
      <c r="A49" s="1" t="str">
        <f t="shared" si="2"/>
        <v>2023-01-16</v>
      </c>
      <c r="B49" s="1" t="str">
        <f>"0845"</f>
        <v>0845</v>
      </c>
      <c r="C49" s="2" t="s">
        <v>50</v>
      </c>
      <c r="D49" s="2" t="s">
        <v>116</v>
      </c>
      <c r="E49" s="1" t="str">
        <f>"02"</f>
        <v>02</v>
      </c>
      <c r="F49" s="1">
        <v>9</v>
      </c>
      <c r="G49" s="1" t="s">
        <v>14</v>
      </c>
      <c r="I49" s="1" t="s">
        <v>17</v>
      </c>
      <c r="J49" s="4"/>
      <c r="K49" s="3" t="s">
        <v>115</v>
      </c>
      <c r="L49" s="1">
        <v>2014</v>
      </c>
      <c r="M49" s="1" t="s">
        <v>18</v>
      </c>
    </row>
    <row r="50" spans="1:13" ht="72">
      <c r="A50" s="1" t="str">
        <f t="shared" si="2"/>
        <v>2023-01-16</v>
      </c>
      <c r="B50" s="1" t="str">
        <f>"0910"</f>
        <v>0910</v>
      </c>
      <c r="C50" s="2" t="s">
        <v>50</v>
      </c>
      <c r="D50" s="2" t="s">
        <v>118</v>
      </c>
      <c r="E50" s="1" t="str">
        <f>"02"</f>
        <v>02</v>
      </c>
      <c r="F50" s="1">
        <v>12</v>
      </c>
      <c r="G50" s="1" t="s">
        <v>20</v>
      </c>
      <c r="I50" s="1" t="s">
        <v>17</v>
      </c>
      <c r="J50" s="4"/>
      <c r="K50" s="3" t="s">
        <v>117</v>
      </c>
      <c r="L50" s="1">
        <v>2014</v>
      </c>
      <c r="M50" s="1" t="s">
        <v>18</v>
      </c>
    </row>
    <row r="51" spans="1:13" ht="72">
      <c r="A51" s="1" t="str">
        <f t="shared" si="2"/>
        <v>2023-01-16</v>
      </c>
      <c r="B51" s="1" t="str">
        <f>"0935"</f>
        <v>0935</v>
      </c>
      <c r="C51" s="2" t="s">
        <v>55</v>
      </c>
      <c r="D51" s="2" t="s">
        <v>120</v>
      </c>
      <c r="E51" s="1" t="str">
        <f>"03"</f>
        <v>03</v>
      </c>
      <c r="F51" s="1">
        <v>11</v>
      </c>
      <c r="G51" s="1" t="s">
        <v>20</v>
      </c>
      <c r="I51" s="1" t="s">
        <v>17</v>
      </c>
      <c r="J51" s="4"/>
      <c r="K51" s="3" t="s">
        <v>119</v>
      </c>
      <c r="L51" s="1">
        <v>2019</v>
      </c>
      <c r="M51" s="1" t="s">
        <v>28</v>
      </c>
    </row>
    <row r="52" spans="1:14" ht="57.75">
      <c r="A52" s="1" t="str">
        <f t="shared" si="2"/>
        <v>2023-01-16</v>
      </c>
      <c r="B52" s="1" t="str">
        <f>"1000"</f>
        <v>1000</v>
      </c>
      <c r="C52" s="2" t="s">
        <v>85</v>
      </c>
      <c r="D52" s="2" t="s">
        <v>87</v>
      </c>
      <c r="E52" s="1" t="str">
        <f>"01"</f>
        <v>01</v>
      </c>
      <c r="F52" s="1">
        <v>2</v>
      </c>
      <c r="G52" s="1" t="s">
        <v>14</v>
      </c>
      <c r="I52" s="1" t="s">
        <v>17</v>
      </c>
      <c r="J52" s="4"/>
      <c r="K52" s="3" t="s">
        <v>86</v>
      </c>
      <c r="L52" s="1">
        <v>2018</v>
      </c>
      <c r="M52" s="1" t="s">
        <v>45</v>
      </c>
      <c r="N52" s="1" t="s">
        <v>23</v>
      </c>
    </row>
    <row r="53" spans="1:13" ht="57.75">
      <c r="A53" s="1" t="str">
        <f t="shared" si="2"/>
        <v>2023-01-16</v>
      </c>
      <c r="B53" s="1" t="str">
        <f>"1100"</f>
        <v>1100</v>
      </c>
      <c r="C53" s="2" t="s">
        <v>89</v>
      </c>
      <c r="E53" s="1" t="str">
        <f>" "</f>
        <v> </v>
      </c>
      <c r="F53" s="1">
        <v>0</v>
      </c>
      <c r="I53" s="1" t="s">
        <v>17</v>
      </c>
      <c r="J53" s="4"/>
      <c r="K53" s="3" t="s">
        <v>470</v>
      </c>
      <c r="L53" s="1">
        <v>1970</v>
      </c>
      <c r="M53" s="1" t="s">
        <v>49</v>
      </c>
    </row>
    <row r="54" spans="1:13" ht="72">
      <c r="A54" s="1" t="str">
        <f t="shared" si="2"/>
        <v>2023-01-16</v>
      </c>
      <c r="B54" s="1" t="str">
        <f>"1140"</f>
        <v>1140</v>
      </c>
      <c r="C54" s="2" t="s">
        <v>90</v>
      </c>
      <c r="E54" s="1" t="str">
        <f>" "</f>
        <v> </v>
      </c>
      <c r="F54" s="1">
        <v>0</v>
      </c>
      <c r="G54" s="1" t="s">
        <v>14</v>
      </c>
      <c r="H54" s="1" t="s">
        <v>91</v>
      </c>
      <c r="I54" s="1" t="s">
        <v>17</v>
      </c>
      <c r="J54" s="4"/>
      <c r="K54" s="3" t="s">
        <v>92</v>
      </c>
      <c r="L54" s="1">
        <v>2018</v>
      </c>
      <c r="M54" s="1" t="s">
        <v>34</v>
      </c>
    </row>
    <row r="55" spans="1:13" ht="43.5">
      <c r="A55" s="1" t="str">
        <f t="shared" si="2"/>
        <v>2023-01-16</v>
      </c>
      <c r="B55" s="1" t="str">
        <f>"1240"</f>
        <v>1240</v>
      </c>
      <c r="C55" s="2" t="s">
        <v>121</v>
      </c>
      <c r="D55" s="2" t="s">
        <v>123</v>
      </c>
      <c r="E55" s="1" t="str">
        <f>"01"</f>
        <v>01</v>
      </c>
      <c r="F55" s="1">
        <v>0</v>
      </c>
      <c r="G55" s="1" t="s">
        <v>14</v>
      </c>
      <c r="I55" s="1" t="s">
        <v>17</v>
      </c>
      <c r="J55" s="4"/>
      <c r="K55" s="3" t="s">
        <v>122</v>
      </c>
      <c r="L55" s="1">
        <v>2015</v>
      </c>
      <c r="M55" s="1" t="s">
        <v>18</v>
      </c>
    </row>
    <row r="56" spans="1:13" ht="72">
      <c r="A56" s="1" t="str">
        <f t="shared" si="2"/>
        <v>2023-01-16</v>
      </c>
      <c r="B56" s="1" t="str">
        <f>"1315"</f>
        <v>1315</v>
      </c>
      <c r="C56" s="2" t="s">
        <v>124</v>
      </c>
      <c r="E56" s="1" t="str">
        <f>"00"</f>
        <v>00</v>
      </c>
      <c r="F56" s="1">
        <v>0</v>
      </c>
      <c r="G56" s="1" t="s">
        <v>14</v>
      </c>
      <c r="I56" s="1" t="s">
        <v>17</v>
      </c>
      <c r="J56" s="4"/>
      <c r="K56" s="3" t="s">
        <v>125</v>
      </c>
      <c r="L56" s="1">
        <v>2018</v>
      </c>
      <c r="M56" s="1" t="s">
        <v>28</v>
      </c>
    </row>
    <row r="57" spans="1:13" ht="57.75">
      <c r="A57" s="1" t="str">
        <f t="shared" si="2"/>
        <v>2023-01-16</v>
      </c>
      <c r="B57" s="1" t="str">
        <f>"1330"</f>
        <v>1330</v>
      </c>
      <c r="C57" s="2" t="s">
        <v>126</v>
      </c>
      <c r="D57" s="2" t="s">
        <v>128</v>
      </c>
      <c r="E57" s="1" t="str">
        <f>"02"</f>
        <v>02</v>
      </c>
      <c r="F57" s="1">
        <v>3</v>
      </c>
      <c r="G57" s="1" t="s">
        <v>20</v>
      </c>
      <c r="I57" s="1" t="s">
        <v>17</v>
      </c>
      <c r="J57" s="4"/>
      <c r="K57" s="3" t="s">
        <v>127</v>
      </c>
      <c r="L57" s="1">
        <v>2020</v>
      </c>
      <c r="M57" s="1" t="s">
        <v>18</v>
      </c>
    </row>
    <row r="58" spans="1:13" ht="72">
      <c r="A58" s="1" t="str">
        <f t="shared" si="2"/>
        <v>2023-01-16</v>
      </c>
      <c r="B58" s="1" t="str">
        <f>"1400"</f>
        <v>1400</v>
      </c>
      <c r="C58" s="2" t="s">
        <v>129</v>
      </c>
      <c r="E58" s="1" t="str">
        <f>"04"</f>
        <v>04</v>
      </c>
      <c r="F58" s="1">
        <v>81</v>
      </c>
      <c r="G58" s="1" t="s">
        <v>14</v>
      </c>
      <c r="H58" s="1" t="s">
        <v>36</v>
      </c>
      <c r="I58" s="1" t="s">
        <v>17</v>
      </c>
      <c r="J58" s="4"/>
      <c r="K58" s="3" t="s">
        <v>130</v>
      </c>
      <c r="L58" s="1">
        <v>2022</v>
      </c>
      <c r="M58" s="1" t="s">
        <v>96</v>
      </c>
    </row>
    <row r="59" spans="1:13" ht="57.75">
      <c r="A59" s="1" t="str">
        <f t="shared" si="2"/>
        <v>2023-01-16</v>
      </c>
      <c r="B59" s="1" t="str">
        <f>"1430"</f>
        <v>1430</v>
      </c>
      <c r="C59" s="2" t="s">
        <v>131</v>
      </c>
      <c r="D59" s="2" t="s">
        <v>133</v>
      </c>
      <c r="E59" s="1" t="str">
        <f>"02"</f>
        <v>02</v>
      </c>
      <c r="F59" s="1">
        <v>52</v>
      </c>
      <c r="G59" s="1" t="s">
        <v>20</v>
      </c>
      <c r="I59" s="1" t="s">
        <v>17</v>
      </c>
      <c r="J59" s="4"/>
      <c r="K59" s="3" t="s">
        <v>132</v>
      </c>
      <c r="L59" s="1">
        <v>0</v>
      </c>
      <c r="M59" s="1" t="s">
        <v>18</v>
      </c>
    </row>
    <row r="60" spans="1:13" ht="57.75">
      <c r="A60" s="1" t="str">
        <f t="shared" si="2"/>
        <v>2023-01-16</v>
      </c>
      <c r="B60" s="1" t="str">
        <f>"1500"</f>
        <v>1500</v>
      </c>
      <c r="C60" s="2" t="s">
        <v>50</v>
      </c>
      <c r="D60" s="2" t="s">
        <v>135</v>
      </c>
      <c r="E60" s="1" t="str">
        <f>"02"</f>
        <v>02</v>
      </c>
      <c r="F60" s="1">
        <v>4</v>
      </c>
      <c r="G60" s="1" t="s">
        <v>20</v>
      </c>
      <c r="I60" s="1" t="s">
        <v>17</v>
      </c>
      <c r="J60" s="4"/>
      <c r="K60" s="3" t="s">
        <v>134</v>
      </c>
      <c r="L60" s="1">
        <v>2014</v>
      </c>
      <c r="M60" s="1" t="s">
        <v>18</v>
      </c>
    </row>
    <row r="61" spans="1:13" ht="57.75">
      <c r="A61" s="1" t="str">
        <f t="shared" si="2"/>
        <v>2023-01-16</v>
      </c>
      <c r="B61" s="1" t="str">
        <f>"1525"</f>
        <v>1525</v>
      </c>
      <c r="C61" s="2" t="s">
        <v>136</v>
      </c>
      <c r="D61" s="2" t="s">
        <v>473</v>
      </c>
      <c r="E61" s="1" t="str">
        <f>"01"</f>
        <v>01</v>
      </c>
      <c r="F61" s="1">
        <v>1</v>
      </c>
      <c r="G61" s="1" t="s">
        <v>20</v>
      </c>
      <c r="I61" s="1" t="s">
        <v>17</v>
      </c>
      <c r="J61" s="4"/>
      <c r="K61" s="3" t="s">
        <v>137</v>
      </c>
      <c r="L61" s="1">
        <v>0</v>
      </c>
      <c r="M61" s="1" t="s">
        <v>88</v>
      </c>
    </row>
    <row r="62" spans="1:13" ht="57.75">
      <c r="A62" s="1" t="str">
        <f t="shared" si="2"/>
        <v>2023-01-16</v>
      </c>
      <c r="B62" s="1" t="str">
        <f>"1540"</f>
        <v>1540</v>
      </c>
      <c r="C62" s="2" t="s">
        <v>39</v>
      </c>
      <c r="D62" s="2" t="s">
        <v>139</v>
      </c>
      <c r="E62" s="1" t="str">
        <f>"01"</f>
        <v>01</v>
      </c>
      <c r="F62" s="1">
        <v>44</v>
      </c>
      <c r="G62" s="1" t="s">
        <v>20</v>
      </c>
      <c r="I62" s="1" t="s">
        <v>17</v>
      </c>
      <c r="J62" s="4"/>
      <c r="K62" s="3" t="s">
        <v>138</v>
      </c>
      <c r="L62" s="1">
        <v>2020</v>
      </c>
      <c r="M62" s="1" t="s">
        <v>28</v>
      </c>
    </row>
    <row r="63" spans="1:13" ht="43.5">
      <c r="A63" s="1" t="str">
        <f t="shared" si="2"/>
        <v>2023-01-16</v>
      </c>
      <c r="B63" s="1" t="str">
        <f>"1555"</f>
        <v>1555</v>
      </c>
      <c r="C63" s="2" t="s">
        <v>140</v>
      </c>
      <c r="D63" s="2" t="s">
        <v>142</v>
      </c>
      <c r="E63" s="1" t="str">
        <f>"01"</f>
        <v>01</v>
      </c>
      <c r="F63" s="1">
        <v>1</v>
      </c>
      <c r="G63" s="1" t="s">
        <v>20</v>
      </c>
      <c r="I63" s="1" t="s">
        <v>17</v>
      </c>
      <c r="J63" s="4"/>
      <c r="K63" s="3" t="s">
        <v>141</v>
      </c>
      <c r="L63" s="1">
        <v>2021</v>
      </c>
      <c r="M63" s="1" t="s">
        <v>143</v>
      </c>
    </row>
    <row r="64" spans="1:14" ht="57.75">
      <c r="A64" s="1" t="str">
        <f t="shared" si="2"/>
        <v>2023-01-16</v>
      </c>
      <c r="B64" s="1" t="str">
        <f>"1600"</f>
        <v>1600</v>
      </c>
      <c r="C64" s="2" t="s">
        <v>144</v>
      </c>
      <c r="D64" s="2" t="s">
        <v>474</v>
      </c>
      <c r="E64" s="1" t="str">
        <f>"01"</f>
        <v>01</v>
      </c>
      <c r="F64" s="1">
        <v>5</v>
      </c>
      <c r="G64" s="1" t="s">
        <v>20</v>
      </c>
      <c r="I64" s="1" t="s">
        <v>17</v>
      </c>
      <c r="J64" s="4"/>
      <c r="K64" s="3" t="s">
        <v>145</v>
      </c>
      <c r="L64" s="1">
        <v>2019</v>
      </c>
      <c r="M64" s="1" t="s">
        <v>18</v>
      </c>
      <c r="N64" s="1" t="s">
        <v>23</v>
      </c>
    </row>
    <row r="65" spans="1:14" ht="57.75">
      <c r="A65" s="1" t="str">
        <f t="shared" si="2"/>
        <v>2023-01-16</v>
      </c>
      <c r="B65" s="1" t="str">
        <f>"1630"</f>
        <v>1630</v>
      </c>
      <c r="C65" s="2" t="s">
        <v>46</v>
      </c>
      <c r="D65" s="2" t="s">
        <v>475</v>
      </c>
      <c r="E65" s="1" t="str">
        <f>"02"</f>
        <v>02</v>
      </c>
      <c r="F65" s="1">
        <v>22</v>
      </c>
      <c r="G65" s="1" t="s">
        <v>14</v>
      </c>
      <c r="I65" s="1" t="s">
        <v>17</v>
      </c>
      <c r="J65" s="4"/>
      <c r="K65" s="3" t="s">
        <v>146</v>
      </c>
      <c r="L65" s="1">
        <v>1987</v>
      </c>
      <c r="M65" s="1" t="s">
        <v>49</v>
      </c>
      <c r="N65" s="1" t="s">
        <v>23</v>
      </c>
    </row>
    <row r="66" spans="1:13" ht="72">
      <c r="A66" s="1" t="str">
        <f t="shared" si="2"/>
        <v>2023-01-16</v>
      </c>
      <c r="B66" s="1" t="str">
        <f>"1700"</f>
        <v>1700</v>
      </c>
      <c r="C66" s="2" t="s">
        <v>147</v>
      </c>
      <c r="D66" s="2" t="s">
        <v>149</v>
      </c>
      <c r="E66" s="1" t="str">
        <f>"2019"</f>
        <v>2019</v>
      </c>
      <c r="F66" s="1">
        <v>15</v>
      </c>
      <c r="G66" s="1" t="s">
        <v>20</v>
      </c>
      <c r="I66" s="1" t="s">
        <v>17</v>
      </c>
      <c r="J66" s="4"/>
      <c r="K66" s="3" t="s">
        <v>148</v>
      </c>
      <c r="L66" s="1">
        <v>2019</v>
      </c>
      <c r="M66" s="1" t="s">
        <v>18</v>
      </c>
    </row>
    <row r="67" spans="1:13" ht="72">
      <c r="A67" s="1" t="str">
        <f t="shared" si="2"/>
        <v>2023-01-16</v>
      </c>
      <c r="B67" s="1" t="str">
        <f>"1715"</f>
        <v>1715</v>
      </c>
      <c r="C67" s="2" t="s">
        <v>147</v>
      </c>
      <c r="D67" s="2" t="s">
        <v>151</v>
      </c>
      <c r="E67" s="1" t="str">
        <f>"2019"</f>
        <v>2019</v>
      </c>
      <c r="F67" s="1">
        <v>16</v>
      </c>
      <c r="G67" s="1" t="s">
        <v>14</v>
      </c>
      <c r="I67" s="1" t="s">
        <v>17</v>
      </c>
      <c r="J67" s="4"/>
      <c r="K67" s="3" t="s">
        <v>150</v>
      </c>
      <c r="L67" s="1">
        <v>2019</v>
      </c>
      <c r="M67" s="1" t="s">
        <v>18</v>
      </c>
    </row>
    <row r="68" spans="1:13" ht="28.5">
      <c r="A68" s="1" t="str">
        <f t="shared" si="2"/>
        <v>2023-01-16</v>
      </c>
      <c r="B68" s="1" t="str">
        <f>"1730"</f>
        <v>1730</v>
      </c>
      <c r="C68" s="2" t="s">
        <v>152</v>
      </c>
      <c r="D68" s="2" t="s">
        <v>154</v>
      </c>
      <c r="E68" s="1" t="str">
        <f>"2020"</f>
        <v>2020</v>
      </c>
      <c r="F68" s="1">
        <v>135</v>
      </c>
      <c r="G68" s="1" t="s">
        <v>58</v>
      </c>
      <c r="J68" s="4"/>
      <c r="K68" s="3" t="s">
        <v>153</v>
      </c>
      <c r="L68" s="1">
        <v>2020</v>
      </c>
      <c r="M68" s="1" t="s">
        <v>28</v>
      </c>
    </row>
    <row r="69" spans="1:13" ht="57.75">
      <c r="A69" s="1" t="str">
        <f t="shared" si="2"/>
        <v>2023-01-16</v>
      </c>
      <c r="B69" s="1" t="str">
        <f>"1800"</f>
        <v>1800</v>
      </c>
      <c r="C69" s="2" t="s">
        <v>155</v>
      </c>
      <c r="D69" s="2" t="s">
        <v>157</v>
      </c>
      <c r="E69" s="1" t="str">
        <f>"2022"</f>
        <v>2022</v>
      </c>
      <c r="F69" s="1">
        <v>9</v>
      </c>
      <c r="G69" s="1" t="s">
        <v>14</v>
      </c>
      <c r="J69" s="4"/>
      <c r="K69" s="3" t="s">
        <v>156</v>
      </c>
      <c r="L69" s="1">
        <v>2022</v>
      </c>
      <c r="M69" s="1" t="s">
        <v>18</v>
      </c>
    </row>
    <row r="70" spans="1:13" ht="43.5">
      <c r="A70" s="1" t="str">
        <f t="shared" si="2"/>
        <v>2023-01-16</v>
      </c>
      <c r="B70" s="1" t="str">
        <f>"1830"</f>
        <v>1830</v>
      </c>
      <c r="C70" s="2" t="s">
        <v>155</v>
      </c>
      <c r="D70" s="2" t="s">
        <v>159</v>
      </c>
      <c r="E70" s="1" t="str">
        <f>"02"</f>
        <v>02</v>
      </c>
      <c r="F70" s="1">
        <v>12</v>
      </c>
      <c r="G70" s="1" t="s">
        <v>20</v>
      </c>
      <c r="I70" s="1" t="s">
        <v>17</v>
      </c>
      <c r="J70" s="4"/>
      <c r="K70" s="3" t="s">
        <v>158</v>
      </c>
      <c r="L70" s="1">
        <v>2020</v>
      </c>
      <c r="M70" s="1" t="s">
        <v>18</v>
      </c>
    </row>
    <row r="71" spans="1:13" ht="57.75">
      <c r="A71" s="1" t="str">
        <f t="shared" si="2"/>
        <v>2023-01-16</v>
      </c>
      <c r="B71" s="1" t="str">
        <f>"1850"</f>
        <v>1850</v>
      </c>
      <c r="C71" s="2" t="s">
        <v>83</v>
      </c>
      <c r="E71" s="1" t="str">
        <f>"2023"</f>
        <v>2023</v>
      </c>
      <c r="F71" s="1">
        <v>6</v>
      </c>
      <c r="G71" s="1" t="s">
        <v>58</v>
      </c>
      <c r="J71" s="4"/>
      <c r="K71" s="3" t="s">
        <v>84</v>
      </c>
      <c r="L71" s="1">
        <v>2023</v>
      </c>
      <c r="M71" s="1" t="s">
        <v>18</v>
      </c>
    </row>
    <row r="72" spans="1:14" ht="57.75">
      <c r="A72" s="7" t="str">
        <f t="shared" si="2"/>
        <v>2023-01-16</v>
      </c>
      <c r="B72" s="7" t="str">
        <f>"1900"</f>
        <v>1900</v>
      </c>
      <c r="C72" s="8" t="s">
        <v>160</v>
      </c>
      <c r="D72" s="8" t="s">
        <v>162</v>
      </c>
      <c r="E72" s="7" t="str">
        <f>"02"</f>
        <v>02</v>
      </c>
      <c r="F72" s="7">
        <v>5</v>
      </c>
      <c r="G72" s="7" t="s">
        <v>14</v>
      </c>
      <c r="H72" s="7"/>
      <c r="I72" s="7" t="s">
        <v>17</v>
      </c>
      <c r="J72" s="5" t="s">
        <v>487</v>
      </c>
      <c r="K72" s="6" t="s">
        <v>161</v>
      </c>
      <c r="L72" s="7">
        <v>2017</v>
      </c>
      <c r="M72" s="7" t="s">
        <v>34</v>
      </c>
      <c r="N72" s="7" t="s">
        <v>23</v>
      </c>
    </row>
    <row r="73" spans="1:14" ht="72">
      <c r="A73" s="7" t="str">
        <f t="shared" si="2"/>
        <v>2023-01-16</v>
      </c>
      <c r="B73" s="7" t="str">
        <f>"1950"</f>
        <v>1950</v>
      </c>
      <c r="C73" s="8" t="s">
        <v>163</v>
      </c>
      <c r="D73" s="8"/>
      <c r="E73" s="7" t="str">
        <f>"00"</f>
        <v>00</v>
      </c>
      <c r="F73" s="7">
        <v>0</v>
      </c>
      <c r="G73" s="7" t="s">
        <v>81</v>
      </c>
      <c r="H73" s="7" t="s">
        <v>36</v>
      </c>
      <c r="I73" s="7" t="s">
        <v>17</v>
      </c>
      <c r="J73" s="5" t="s">
        <v>508</v>
      </c>
      <c r="K73" s="6" t="s">
        <v>164</v>
      </c>
      <c r="L73" s="7">
        <v>2017</v>
      </c>
      <c r="M73" s="7" t="s">
        <v>28</v>
      </c>
      <c r="N73" s="7" t="s">
        <v>23</v>
      </c>
    </row>
    <row r="74" spans="1:14" ht="57.75">
      <c r="A74" s="7" t="str">
        <f t="shared" si="2"/>
        <v>2023-01-16</v>
      </c>
      <c r="B74" s="7" t="str">
        <f>"2030"</f>
        <v>2030</v>
      </c>
      <c r="C74" s="8" t="s">
        <v>165</v>
      </c>
      <c r="D74" s="8" t="s">
        <v>167</v>
      </c>
      <c r="E74" s="7" t="str">
        <f>"01"</f>
        <v>01</v>
      </c>
      <c r="F74" s="7">
        <v>53</v>
      </c>
      <c r="G74" s="7" t="s">
        <v>14</v>
      </c>
      <c r="H74" s="7" t="s">
        <v>36</v>
      </c>
      <c r="I74" s="7" t="s">
        <v>17</v>
      </c>
      <c r="J74" s="5" t="s">
        <v>490</v>
      </c>
      <c r="K74" s="6" t="s">
        <v>166</v>
      </c>
      <c r="L74" s="7">
        <v>2019</v>
      </c>
      <c r="M74" s="7" t="s">
        <v>18</v>
      </c>
      <c r="N74" s="7"/>
    </row>
    <row r="75" spans="1:14" ht="72">
      <c r="A75" s="7" t="str">
        <f t="shared" si="2"/>
        <v>2023-01-16</v>
      </c>
      <c r="B75" s="7" t="str">
        <f>"2100"</f>
        <v>2100</v>
      </c>
      <c r="C75" s="8" t="s">
        <v>168</v>
      </c>
      <c r="D75" s="8"/>
      <c r="E75" s="7" t="str">
        <f>"01"</f>
        <v>01</v>
      </c>
      <c r="F75" s="7">
        <v>0</v>
      </c>
      <c r="G75" s="7" t="s">
        <v>81</v>
      </c>
      <c r="H75" s="7" t="s">
        <v>169</v>
      </c>
      <c r="I75" s="7" t="s">
        <v>17</v>
      </c>
      <c r="J75" s="5" t="s">
        <v>491</v>
      </c>
      <c r="K75" s="6" t="s">
        <v>170</v>
      </c>
      <c r="L75" s="7">
        <v>2020</v>
      </c>
      <c r="M75" s="7" t="s">
        <v>18</v>
      </c>
      <c r="N75" s="7" t="s">
        <v>23</v>
      </c>
    </row>
    <row r="76" spans="1:14" ht="72">
      <c r="A76" s="7" t="str">
        <f t="shared" si="2"/>
        <v>2023-01-16</v>
      </c>
      <c r="B76" s="7" t="str">
        <f>"2230"</f>
        <v>2230</v>
      </c>
      <c r="C76" s="8" t="s">
        <v>171</v>
      </c>
      <c r="D76" s="8" t="s">
        <v>173</v>
      </c>
      <c r="E76" s="7" t="str">
        <f>"2021"</f>
        <v>2021</v>
      </c>
      <c r="F76" s="7">
        <v>32</v>
      </c>
      <c r="G76" s="7" t="s">
        <v>58</v>
      </c>
      <c r="H76" s="7"/>
      <c r="I76" s="7" t="s">
        <v>17</v>
      </c>
      <c r="J76" s="5" t="s">
        <v>491</v>
      </c>
      <c r="K76" s="6" t="s">
        <v>172</v>
      </c>
      <c r="L76" s="7">
        <v>2021</v>
      </c>
      <c r="M76" s="7" t="s">
        <v>18</v>
      </c>
      <c r="N76" s="7"/>
    </row>
    <row r="77" spans="1:13" ht="57.75">
      <c r="A77" s="1" t="str">
        <f t="shared" si="2"/>
        <v>2023-01-16</v>
      </c>
      <c r="B77" s="1" t="str">
        <f>"2330"</f>
        <v>2330</v>
      </c>
      <c r="C77" s="2" t="s">
        <v>174</v>
      </c>
      <c r="E77" s="1" t="str">
        <f>" "</f>
        <v> </v>
      </c>
      <c r="F77" s="1">
        <v>0</v>
      </c>
      <c r="G77" s="1" t="s">
        <v>20</v>
      </c>
      <c r="I77" s="1" t="s">
        <v>17</v>
      </c>
      <c r="J77" s="4"/>
      <c r="K77" s="3" t="s">
        <v>175</v>
      </c>
      <c r="L77" s="1">
        <v>2012</v>
      </c>
      <c r="M77" s="1" t="s">
        <v>18</v>
      </c>
    </row>
    <row r="78" spans="1:13" ht="72">
      <c r="A78" s="1" t="str">
        <f t="shared" si="2"/>
        <v>2023-01-16</v>
      </c>
      <c r="B78" s="1" t="str">
        <f>"2400"</f>
        <v>2400</v>
      </c>
      <c r="C78" s="2" t="s">
        <v>13</v>
      </c>
      <c r="E78" s="1" t="str">
        <f aca="true" t="shared" si="3" ref="E78:E87">"02"</f>
        <v>02</v>
      </c>
      <c r="F78" s="1">
        <v>16</v>
      </c>
      <c r="G78" s="1" t="s">
        <v>14</v>
      </c>
      <c r="H78" s="1" t="s">
        <v>15</v>
      </c>
      <c r="I78" s="1" t="s">
        <v>17</v>
      </c>
      <c r="J78" s="4"/>
      <c r="K78" s="3" t="s">
        <v>16</v>
      </c>
      <c r="L78" s="1">
        <v>2011</v>
      </c>
      <c r="M78" s="1" t="s">
        <v>18</v>
      </c>
    </row>
    <row r="79" spans="1:13" ht="72">
      <c r="A79" s="1" t="str">
        <f t="shared" si="2"/>
        <v>2023-01-16</v>
      </c>
      <c r="B79" s="1" t="str">
        <f>"2500"</f>
        <v>2500</v>
      </c>
      <c r="C79" s="2" t="s">
        <v>13</v>
      </c>
      <c r="E79" s="1" t="str">
        <f t="shared" si="3"/>
        <v>02</v>
      </c>
      <c r="F79" s="1">
        <v>16</v>
      </c>
      <c r="G79" s="1" t="s">
        <v>14</v>
      </c>
      <c r="H79" s="1" t="s">
        <v>15</v>
      </c>
      <c r="I79" s="1" t="s">
        <v>17</v>
      </c>
      <c r="J79" s="4"/>
      <c r="K79" s="3" t="s">
        <v>16</v>
      </c>
      <c r="L79" s="1">
        <v>2011</v>
      </c>
      <c r="M79" s="1" t="s">
        <v>18</v>
      </c>
    </row>
    <row r="80" spans="1:13" ht="72">
      <c r="A80" s="1" t="str">
        <f t="shared" si="2"/>
        <v>2023-01-16</v>
      </c>
      <c r="B80" s="1" t="str">
        <f>"2600"</f>
        <v>2600</v>
      </c>
      <c r="C80" s="2" t="s">
        <v>13</v>
      </c>
      <c r="E80" s="1" t="str">
        <f t="shared" si="3"/>
        <v>02</v>
      </c>
      <c r="F80" s="1">
        <v>16</v>
      </c>
      <c r="G80" s="1" t="s">
        <v>14</v>
      </c>
      <c r="H80" s="1" t="s">
        <v>15</v>
      </c>
      <c r="I80" s="1" t="s">
        <v>17</v>
      </c>
      <c r="J80" s="4"/>
      <c r="K80" s="3" t="s">
        <v>16</v>
      </c>
      <c r="L80" s="1">
        <v>2011</v>
      </c>
      <c r="M80" s="1" t="s">
        <v>18</v>
      </c>
    </row>
    <row r="81" spans="1:13" ht="72">
      <c r="A81" s="1" t="str">
        <f t="shared" si="2"/>
        <v>2023-01-16</v>
      </c>
      <c r="B81" s="1" t="str">
        <f>"2700"</f>
        <v>2700</v>
      </c>
      <c r="C81" s="2" t="s">
        <v>13</v>
      </c>
      <c r="E81" s="1" t="str">
        <f t="shared" si="3"/>
        <v>02</v>
      </c>
      <c r="F81" s="1">
        <v>16</v>
      </c>
      <c r="G81" s="1" t="s">
        <v>14</v>
      </c>
      <c r="H81" s="1" t="s">
        <v>15</v>
      </c>
      <c r="I81" s="1" t="s">
        <v>17</v>
      </c>
      <c r="J81" s="4"/>
      <c r="K81" s="3" t="s">
        <v>16</v>
      </c>
      <c r="L81" s="1">
        <v>2011</v>
      </c>
      <c r="M81" s="1" t="s">
        <v>18</v>
      </c>
    </row>
    <row r="82" spans="1:13" ht="72">
      <c r="A82" s="1" t="str">
        <f t="shared" si="2"/>
        <v>2023-01-16</v>
      </c>
      <c r="B82" s="1" t="str">
        <f>"2800"</f>
        <v>2800</v>
      </c>
      <c r="C82" s="2" t="s">
        <v>13</v>
      </c>
      <c r="E82" s="1" t="str">
        <f t="shared" si="3"/>
        <v>02</v>
      </c>
      <c r="F82" s="1">
        <v>16</v>
      </c>
      <c r="G82" s="1" t="s">
        <v>14</v>
      </c>
      <c r="H82" s="1" t="s">
        <v>15</v>
      </c>
      <c r="I82" s="1" t="s">
        <v>17</v>
      </c>
      <c r="J82" s="4"/>
      <c r="K82" s="3" t="s">
        <v>16</v>
      </c>
      <c r="L82" s="1">
        <v>2011</v>
      </c>
      <c r="M82" s="1" t="s">
        <v>18</v>
      </c>
    </row>
    <row r="83" spans="1:13" ht="72">
      <c r="A83" s="1" t="str">
        <f aca="true" t="shared" si="4" ref="A83:A128">"2023-01-17"</f>
        <v>2023-01-17</v>
      </c>
      <c r="B83" s="1" t="str">
        <f>"0500"</f>
        <v>0500</v>
      </c>
      <c r="C83" s="2" t="s">
        <v>13</v>
      </c>
      <c r="E83" s="1" t="str">
        <f t="shared" si="3"/>
        <v>02</v>
      </c>
      <c r="F83" s="1">
        <v>16</v>
      </c>
      <c r="G83" s="1" t="s">
        <v>14</v>
      </c>
      <c r="H83" s="1" t="s">
        <v>15</v>
      </c>
      <c r="I83" s="1" t="s">
        <v>17</v>
      </c>
      <c r="J83" s="4"/>
      <c r="K83" s="3" t="s">
        <v>16</v>
      </c>
      <c r="L83" s="1">
        <v>2011</v>
      </c>
      <c r="M83" s="1" t="s">
        <v>18</v>
      </c>
    </row>
    <row r="84" spans="1:13" ht="28.5">
      <c r="A84" s="1" t="str">
        <f t="shared" si="4"/>
        <v>2023-01-17</v>
      </c>
      <c r="B84" s="1" t="str">
        <f>"0600"</f>
        <v>0600</v>
      </c>
      <c r="C84" s="2" t="s">
        <v>19</v>
      </c>
      <c r="D84" s="2" t="s">
        <v>176</v>
      </c>
      <c r="E84" s="1" t="str">
        <f t="shared" si="3"/>
        <v>02</v>
      </c>
      <c r="F84" s="1">
        <v>10</v>
      </c>
      <c r="G84" s="1" t="s">
        <v>20</v>
      </c>
      <c r="I84" s="1" t="s">
        <v>17</v>
      </c>
      <c r="J84" s="4"/>
      <c r="K84" s="3" t="s">
        <v>21</v>
      </c>
      <c r="L84" s="1">
        <v>2019</v>
      </c>
      <c r="M84" s="1" t="s">
        <v>18</v>
      </c>
    </row>
    <row r="85" spans="1:13" ht="28.5">
      <c r="A85" s="1" t="str">
        <f t="shared" si="4"/>
        <v>2023-01-17</v>
      </c>
      <c r="B85" s="1" t="str">
        <f>"0625"</f>
        <v>0625</v>
      </c>
      <c r="C85" s="2" t="s">
        <v>19</v>
      </c>
      <c r="D85" s="2" t="s">
        <v>177</v>
      </c>
      <c r="E85" s="1" t="str">
        <f t="shared" si="3"/>
        <v>02</v>
      </c>
      <c r="F85" s="1">
        <v>11</v>
      </c>
      <c r="G85" s="1" t="s">
        <v>20</v>
      </c>
      <c r="I85" s="1" t="s">
        <v>17</v>
      </c>
      <c r="J85" s="4"/>
      <c r="K85" s="3" t="s">
        <v>21</v>
      </c>
      <c r="L85" s="1">
        <v>2019</v>
      </c>
      <c r="M85" s="1" t="s">
        <v>18</v>
      </c>
    </row>
    <row r="86" spans="1:13" ht="57.75">
      <c r="A86" s="1" t="str">
        <f t="shared" si="4"/>
        <v>2023-01-17</v>
      </c>
      <c r="B86" s="1" t="str">
        <f>"0650"</f>
        <v>0650</v>
      </c>
      <c r="C86" s="2" t="s">
        <v>25</v>
      </c>
      <c r="D86" s="2" t="s">
        <v>179</v>
      </c>
      <c r="E86" s="1" t="str">
        <f t="shared" si="3"/>
        <v>02</v>
      </c>
      <c r="F86" s="1">
        <v>6</v>
      </c>
      <c r="G86" s="1" t="s">
        <v>20</v>
      </c>
      <c r="I86" s="1" t="s">
        <v>17</v>
      </c>
      <c r="J86" s="4"/>
      <c r="K86" s="3" t="s">
        <v>178</v>
      </c>
      <c r="L86" s="1">
        <v>2018</v>
      </c>
      <c r="M86" s="1" t="s">
        <v>28</v>
      </c>
    </row>
    <row r="87" spans="1:13" ht="72">
      <c r="A87" s="1" t="str">
        <f t="shared" si="4"/>
        <v>2023-01-17</v>
      </c>
      <c r="B87" s="1" t="str">
        <f>"0715"</f>
        <v>0715</v>
      </c>
      <c r="C87" s="2" t="s">
        <v>29</v>
      </c>
      <c r="D87" s="2" t="s">
        <v>181</v>
      </c>
      <c r="E87" s="1" t="str">
        <f t="shared" si="3"/>
        <v>02</v>
      </c>
      <c r="F87" s="1">
        <v>5</v>
      </c>
      <c r="G87" s="1" t="s">
        <v>20</v>
      </c>
      <c r="I87" s="1" t="s">
        <v>17</v>
      </c>
      <c r="J87" s="4"/>
      <c r="K87" s="3" t="s">
        <v>180</v>
      </c>
      <c r="L87" s="1">
        <v>2018</v>
      </c>
      <c r="M87" s="1" t="s">
        <v>18</v>
      </c>
    </row>
    <row r="88" spans="1:13" ht="57.75">
      <c r="A88" s="1" t="str">
        <f t="shared" si="4"/>
        <v>2023-01-17</v>
      </c>
      <c r="B88" s="1" t="str">
        <f>"0730"</f>
        <v>0730</v>
      </c>
      <c r="C88" s="2" t="s">
        <v>31</v>
      </c>
      <c r="D88" s="2" t="s">
        <v>183</v>
      </c>
      <c r="E88" s="1" t="str">
        <f>"01"</f>
        <v>01</v>
      </c>
      <c r="F88" s="1">
        <v>11</v>
      </c>
      <c r="G88" s="1" t="s">
        <v>20</v>
      </c>
      <c r="I88" s="1" t="s">
        <v>17</v>
      </c>
      <c r="J88" s="4"/>
      <c r="K88" s="3" t="s">
        <v>182</v>
      </c>
      <c r="L88" s="1">
        <v>2009</v>
      </c>
      <c r="M88" s="1" t="s">
        <v>34</v>
      </c>
    </row>
    <row r="89" spans="1:13" ht="72">
      <c r="A89" s="1" t="str">
        <f t="shared" si="4"/>
        <v>2023-01-17</v>
      </c>
      <c r="B89" s="1" t="str">
        <f>"0755"</f>
        <v>0755</v>
      </c>
      <c r="C89" s="2" t="s">
        <v>35</v>
      </c>
      <c r="D89" s="2" t="s">
        <v>185</v>
      </c>
      <c r="E89" s="1" t="str">
        <f>"02"</f>
        <v>02</v>
      </c>
      <c r="F89" s="1">
        <v>17</v>
      </c>
      <c r="G89" s="1" t="s">
        <v>20</v>
      </c>
      <c r="I89" s="1" t="s">
        <v>17</v>
      </c>
      <c r="J89" s="4"/>
      <c r="K89" s="3" t="s">
        <v>184</v>
      </c>
      <c r="L89" s="1">
        <v>2020</v>
      </c>
      <c r="M89" s="1" t="s">
        <v>28</v>
      </c>
    </row>
    <row r="90" spans="1:13" ht="43.5">
      <c r="A90" s="1" t="str">
        <f t="shared" si="4"/>
        <v>2023-01-17</v>
      </c>
      <c r="B90" s="1" t="str">
        <f>"0805"</f>
        <v>0805</v>
      </c>
      <c r="C90" s="2" t="s">
        <v>39</v>
      </c>
      <c r="D90" s="2" t="s">
        <v>187</v>
      </c>
      <c r="E90" s="1" t="str">
        <f>"01"</f>
        <v>01</v>
      </c>
      <c r="F90" s="1">
        <v>35</v>
      </c>
      <c r="G90" s="1" t="s">
        <v>20</v>
      </c>
      <c r="I90" s="1" t="s">
        <v>17</v>
      </c>
      <c r="J90" s="4"/>
      <c r="K90" s="3" t="s">
        <v>186</v>
      </c>
      <c r="L90" s="1">
        <v>2020</v>
      </c>
      <c r="M90" s="1" t="s">
        <v>28</v>
      </c>
    </row>
    <row r="91" spans="1:13" ht="43.5">
      <c r="A91" s="1" t="str">
        <f t="shared" si="4"/>
        <v>2023-01-17</v>
      </c>
      <c r="B91" s="1" t="str">
        <f>"0815"</f>
        <v>0815</v>
      </c>
      <c r="C91" s="2" t="s">
        <v>42</v>
      </c>
      <c r="D91" s="2" t="s">
        <v>189</v>
      </c>
      <c r="E91" s="1" t="str">
        <f>"01"</f>
        <v>01</v>
      </c>
      <c r="F91" s="1">
        <v>5</v>
      </c>
      <c r="G91" s="1" t="s">
        <v>20</v>
      </c>
      <c r="I91" s="1" t="s">
        <v>17</v>
      </c>
      <c r="J91" s="4"/>
      <c r="K91" s="3" t="s">
        <v>188</v>
      </c>
      <c r="L91" s="1">
        <v>2020</v>
      </c>
      <c r="M91" s="1" t="s">
        <v>45</v>
      </c>
    </row>
    <row r="92" spans="1:14" ht="43.5">
      <c r="A92" s="1" t="str">
        <f t="shared" si="4"/>
        <v>2023-01-17</v>
      </c>
      <c r="B92" s="1" t="str">
        <f>"0820"</f>
        <v>0820</v>
      </c>
      <c r="C92" s="2" t="s">
        <v>46</v>
      </c>
      <c r="D92" s="2" t="s">
        <v>476</v>
      </c>
      <c r="E92" s="1" t="str">
        <f>"02"</f>
        <v>02</v>
      </c>
      <c r="F92" s="1">
        <v>21</v>
      </c>
      <c r="G92" s="1" t="s">
        <v>14</v>
      </c>
      <c r="I92" s="1" t="s">
        <v>17</v>
      </c>
      <c r="J92" s="4"/>
      <c r="K92" s="3" t="s">
        <v>190</v>
      </c>
      <c r="L92" s="1">
        <v>1987</v>
      </c>
      <c r="M92" s="1" t="s">
        <v>49</v>
      </c>
      <c r="N92" s="1" t="s">
        <v>23</v>
      </c>
    </row>
    <row r="93" spans="1:13" ht="72">
      <c r="A93" s="1" t="str">
        <f t="shared" si="4"/>
        <v>2023-01-17</v>
      </c>
      <c r="B93" s="1" t="str">
        <f>"0845"</f>
        <v>0845</v>
      </c>
      <c r="C93" s="2" t="s">
        <v>50</v>
      </c>
      <c r="D93" s="2" t="s">
        <v>192</v>
      </c>
      <c r="E93" s="1" t="str">
        <f>"02"</f>
        <v>02</v>
      </c>
      <c r="F93" s="1">
        <v>11</v>
      </c>
      <c r="G93" s="1" t="s">
        <v>14</v>
      </c>
      <c r="I93" s="1" t="s">
        <v>17</v>
      </c>
      <c r="J93" s="4"/>
      <c r="K93" s="3" t="s">
        <v>191</v>
      </c>
      <c r="L93" s="1">
        <v>2014</v>
      </c>
      <c r="M93" s="1" t="s">
        <v>18</v>
      </c>
    </row>
    <row r="94" spans="1:13" ht="72">
      <c r="A94" s="1" t="str">
        <f t="shared" si="4"/>
        <v>2023-01-17</v>
      </c>
      <c r="B94" s="1" t="str">
        <f>"0910"</f>
        <v>0910</v>
      </c>
      <c r="C94" s="2" t="s">
        <v>50</v>
      </c>
      <c r="D94" s="2" t="s">
        <v>194</v>
      </c>
      <c r="E94" s="1" t="str">
        <f>"02"</f>
        <v>02</v>
      </c>
      <c r="F94" s="1">
        <v>2</v>
      </c>
      <c r="G94" s="1" t="s">
        <v>20</v>
      </c>
      <c r="I94" s="1" t="s">
        <v>17</v>
      </c>
      <c r="J94" s="4"/>
      <c r="K94" s="3" t="s">
        <v>193</v>
      </c>
      <c r="L94" s="1">
        <v>2014</v>
      </c>
      <c r="M94" s="1" t="s">
        <v>18</v>
      </c>
    </row>
    <row r="95" spans="1:13" ht="72">
      <c r="A95" s="1" t="str">
        <f t="shared" si="4"/>
        <v>2023-01-17</v>
      </c>
      <c r="B95" s="1" t="str">
        <f>"0935"</f>
        <v>0935</v>
      </c>
      <c r="C95" s="2" t="s">
        <v>55</v>
      </c>
      <c r="D95" s="2" t="s">
        <v>196</v>
      </c>
      <c r="E95" s="1" t="str">
        <f>"03"</f>
        <v>03</v>
      </c>
      <c r="F95" s="1">
        <v>12</v>
      </c>
      <c r="G95" s="1" t="s">
        <v>20</v>
      </c>
      <c r="I95" s="1" t="s">
        <v>17</v>
      </c>
      <c r="J95" s="4"/>
      <c r="K95" s="3" t="s">
        <v>195</v>
      </c>
      <c r="L95" s="1">
        <v>2019</v>
      </c>
      <c r="M95" s="1" t="s">
        <v>28</v>
      </c>
    </row>
    <row r="96" spans="1:14" ht="57.75">
      <c r="A96" s="1" t="str">
        <f t="shared" si="4"/>
        <v>2023-01-17</v>
      </c>
      <c r="B96" s="1" t="str">
        <f>"1000"</f>
        <v>1000</v>
      </c>
      <c r="C96" s="2" t="s">
        <v>160</v>
      </c>
      <c r="D96" s="2" t="s">
        <v>162</v>
      </c>
      <c r="E96" s="1" t="str">
        <f>"02"</f>
        <v>02</v>
      </c>
      <c r="F96" s="1">
        <v>5</v>
      </c>
      <c r="G96" s="1" t="s">
        <v>14</v>
      </c>
      <c r="I96" s="1" t="s">
        <v>17</v>
      </c>
      <c r="J96" s="4"/>
      <c r="K96" s="3" t="s">
        <v>161</v>
      </c>
      <c r="L96" s="1">
        <v>2017</v>
      </c>
      <c r="M96" s="1" t="s">
        <v>34</v>
      </c>
      <c r="N96" s="1" t="s">
        <v>23</v>
      </c>
    </row>
    <row r="97" spans="1:13" ht="57.75">
      <c r="A97" s="1" t="str">
        <f t="shared" si="4"/>
        <v>2023-01-17</v>
      </c>
      <c r="B97" s="1" t="str">
        <f>"1050"</f>
        <v>1050</v>
      </c>
      <c r="C97" s="2" t="s">
        <v>197</v>
      </c>
      <c r="D97" s="2" t="s">
        <v>199</v>
      </c>
      <c r="E97" s="1" t="str">
        <f>"01"</f>
        <v>01</v>
      </c>
      <c r="F97" s="1">
        <v>8</v>
      </c>
      <c r="G97" s="1" t="s">
        <v>20</v>
      </c>
      <c r="I97" s="1" t="s">
        <v>17</v>
      </c>
      <c r="J97" s="4"/>
      <c r="K97" s="3" t="s">
        <v>198</v>
      </c>
      <c r="L97" s="1">
        <v>2010</v>
      </c>
      <c r="M97" s="1" t="s">
        <v>18</v>
      </c>
    </row>
    <row r="98" spans="1:13" ht="57.75">
      <c r="A98" s="1" t="str">
        <f t="shared" si="4"/>
        <v>2023-01-17</v>
      </c>
      <c r="B98" s="1" t="str">
        <f>"1100"</f>
        <v>1100</v>
      </c>
      <c r="C98" s="2" t="s">
        <v>165</v>
      </c>
      <c r="D98" s="2" t="s">
        <v>167</v>
      </c>
      <c r="E98" s="1" t="str">
        <f>"01"</f>
        <v>01</v>
      </c>
      <c r="F98" s="1">
        <v>53</v>
      </c>
      <c r="G98" s="1" t="s">
        <v>14</v>
      </c>
      <c r="H98" s="1" t="s">
        <v>36</v>
      </c>
      <c r="I98" s="1" t="s">
        <v>17</v>
      </c>
      <c r="J98" s="4"/>
      <c r="K98" s="3" t="s">
        <v>166</v>
      </c>
      <c r="L98" s="1">
        <v>2019</v>
      </c>
      <c r="M98" s="1" t="s">
        <v>18</v>
      </c>
    </row>
    <row r="99" spans="1:13" ht="72">
      <c r="A99" s="1" t="str">
        <f t="shared" si="4"/>
        <v>2023-01-17</v>
      </c>
      <c r="B99" s="1" t="str">
        <f>"1130"</f>
        <v>1130</v>
      </c>
      <c r="C99" s="2" t="s">
        <v>171</v>
      </c>
      <c r="D99" s="2" t="s">
        <v>173</v>
      </c>
      <c r="E99" s="1" t="str">
        <f>"2021"</f>
        <v>2021</v>
      </c>
      <c r="F99" s="1">
        <v>32</v>
      </c>
      <c r="G99" s="1" t="s">
        <v>58</v>
      </c>
      <c r="I99" s="1" t="s">
        <v>17</v>
      </c>
      <c r="J99" s="4"/>
      <c r="K99" s="3" t="s">
        <v>172</v>
      </c>
      <c r="L99" s="1">
        <v>2021</v>
      </c>
      <c r="M99" s="1" t="s">
        <v>18</v>
      </c>
    </row>
    <row r="100" spans="1:14" ht="57.75">
      <c r="A100" s="1" t="str">
        <f t="shared" si="4"/>
        <v>2023-01-17</v>
      </c>
      <c r="B100" s="1" t="str">
        <f>"1230"</f>
        <v>1230</v>
      </c>
      <c r="C100" s="2" t="s">
        <v>200</v>
      </c>
      <c r="E100" s="1" t="str">
        <f>" "</f>
        <v> </v>
      </c>
      <c r="F100" s="1">
        <v>0</v>
      </c>
      <c r="G100" s="1" t="s">
        <v>20</v>
      </c>
      <c r="I100" s="1" t="s">
        <v>17</v>
      </c>
      <c r="J100" s="4"/>
      <c r="K100" s="3" t="s">
        <v>201</v>
      </c>
      <c r="L100" s="1">
        <v>2012</v>
      </c>
      <c r="M100" s="1" t="s">
        <v>18</v>
      </c>
      <c r="N100" s="1" t="s">
        <v>23</v>
      </c>
    </row>
    <row r="101" spans="1:13" ht="72">
      <c r="A101" s="1" t="str">
        <f t="shared" si="4"/>
        <v>2023-01-17</v>
      </c>
      <c r="B101" s="1" t="str">
        <f>"1330"</f>
        <v>1330</v>
      </c>
      <c r="C101" s="2" t="s">
        <v>126</v>
      </c>
      <c r="D101" s="2" t="s">
        <v>203</v>
      </c>
      <c r="E101" s="1" t="str">
        <f>"02"</f>
        <v>02</v>
      </c>
      <c r="F101" s="1">
        <v>2</v>
      </c>
      <c r="G101" s="1" t="s">
        <v>14</v>
      </c>
      <c r="I101" s="1" t="s">
        <v>17</v>
      </c>
      <c r="J101" s="4"/>
      <c r="K101" s="3" t="s">
        <v>202</v>
      </c>
      <c r="L101" s="1">
        <v>2020</v>
      </c>
      <c r="M101" s="1" t="s">
        <v>18</v>
      </c>
    </row>
    <row r="102" spans="1:13" ht="72">
      <c r="A102" s="1" t="str">
        <f t="shared" si="4"/>
        <v>2023-01-17</v>
      </c>
      <c r="B102" s="1" t="str">
        <f>"1400"</f>
        <v>1400</v>
      </c>
      <c r="C102" s="2" t="s">
        <v>129</v>
      </c>
      <c r="E102" s="1" t="str">
        <f>"04"</f>
        <v>04</v>
      </c>
      <c r="F102" s="1">
        <v>82</v>
      </c>
      <c r="G102" s="1" t="s">
        <v>14</v>
      </c>
      <c r="H102" s="1" t="s">
        <v>204</v>
      </c>
      <c r="I102" s="1" t="s">
        <v>17</v>
      </c>
      <c r="J102" s="4"/>
      <c r="K102" s="3" t="s">
        <v>205</v>
      </c>
      <c r="L102" s="1">
        <v>2022</v>
      </c>
      <c r="M102" s="1" t="s">
        <v>96</v>
      </c>
    </row>
    <row r="103" spans="1:13" ht="57.75">
      <c r="A103" s="1" t="str">
        <f t="shared" si="4"/>
        <v>2023-01-17</v>
      </c>
      <c r="B103" s="1" t="str">
        <f>"1430"</f>
        <v>1430</v>
      </c>
      <c r="C103" s="2" t="s">
        <v>131</v>
      </c>
      <c r="D103" s="2" t="s">
        <v>207</v>
      </c>
      <c r="E103" s="1" t="str">
        <f>"02"</f>
        <v>02</v>
      </c>
      <c r="F103" s="1">
        <v>53</v>
      </c>
      <c r="G103" s="1" t="s">
        <v>20</v>
      </c>
      <c r="I103" s="1" t="s">
        <v>17</v>
      </c>
      <c r="J103" s="4"/>
      <c r="K103" s="3" t="s">
        <v>206</v>
      </c>
      <c r="L103" s="1">
        <v>0</v>
      </c>
      <c r="M103" s="1" t="s">
        <v>18</v>
      </c>
    </row>
    <row r="104" spans="1:13" ht="57.75">
      <c r="A104" s="1" t="str">
        <f t="shared" si="4"/>
        <v>2023-01-17</v>
      </c>
      <c r="B104" s="1" t="str">
        <f>"1500"</f>
        <v>1500</v>
      </c>
      <c r="C104" s="2" t="s">
        <v>50</v>
      </c>
      <c r="D104" s="2" t="s">
        <v>210</v>
      </c>
      <c r="E104" s="1" t="str">
        <f>"02"</f>
        <v>02</v>
      </c>
      <c r="F104" s="1">
        <v>5</v>
      </c>
      <c r="G104" s="1" t="s">
        <v>14</v>
      </c>
      <c r="H104" s="1" t="s">
        <v>208</v>
      </c>
      <c r="I104" s="1" t="s">
        <v>17</v>
      </c>
      <c r="J104" s="4"/>
      <c r="K104" s="3" t="s">
        <v>209</v>
      </c>
      <c r="L104" s="1">
        <v>2014</v>
      </c>
      <c r="M104" s="1" t="s">
        <v>18</v>
      </c>
    </row>
    <row r="105" spans="1:13" ht="72">
      <c r="A105" s="1" t="str">
        <f t="shared" si="4"/>
        <v>2023-01-17</v>
      </c>
      <c r="B105" s="1" t="str">
        <f>"1525"</f>
        <v>1525</v>
      </c>
      <c r="C105" s="2" t="s">
        <v>211</v>
      </c>
      <c r="D105" s="2" t="s">
        <v>213</v>
      </c>
      <c r="E105" s="1" t="str">
        <f>"01"</f>
        <v>01</v>
      </c>
      <c r="F105" s="1">
        <v>2</v>
      </c>
      <c r="G105" s="1" t="s">
        <v>20</v>
      </c>
      <c r="I105" s="1" t="s">
        <v>17</v>
      </c>
      <c r="J105" s="4"/>
      <c r="K105" s="3" t="s">
        <v>212</v>
      </c>
      <c r="L105" s="1">
        <v>0</v>
      </c>
      <c r="M105" s="1" t="s">
        <v>88</v>
      </c>
    </row>
    <row r="106" spans="1:13" ht="57.75">
      <c r="A106" s="1" t="str">
        <f t="shared" si="4"/>
        <v>2023-01-17</v>
      </c>
      <c r="B106" s="1" t="str">
        <f>"1540"</f>
        <v>1540</v>
      </c>
      <c r="C106" s="2" t="s">
        <v>39</v>
      </c>
      <c r="D106" s="2" t="s">
        <v>215</v>
      </c>
      <c r="E106" s="1" t="str">
        <f>"01"</f>
        <v>01</v>
      </c>
      <c r="F106" s="1">
        <v>45</v>
      </c>
      <c r="G106" s="1" t="s">
        <v>20</v>
      </c>
      <c r="I106" s="1" t="s">
        <v>17</v>
      </c>
      <c r="J106" s="4"/>
      <c r="K106" s="3" t="s">
        <v>214</v>
      </c>
      <c r="L106" s="1">
        <v>2020</v>
      </c>
      <c r="M106" s="1" t="s">
        <v>28</v>
      </c>
    </row>
    <row r="107" spans="1:13" ht="57.75">
      <c r="A107" s="1" t="str">
        <f t="shared" si="4"/>
        <v>2023-01-17</v>
      </c>
      <c r="B107" s="1" t="str">
        <f>"1555"</f>
        <v>1555</v>
      </c>
      <c r="C107" s="2" t="s">
        <v>140</v>
      </c>
      <c r="D107" s="2" t="s">
        <v>217</v>
      </c>
      <c r="E107" s="1" t="str">
        <f>"01"</f>
        <v>01</v>
      </c>
      <c r="F107" s="1">
        <v>2</v>
      </c>
      <c r="G107" s="1" t="s">
        <v>20</v>
      </c>
      <c r="I107" s="1" t="s">
        <v>17</v>
      </c>
      <c r="J107" s="4"/>
      <c r="K107" s="3" t="s">
        <v>216</v>
      </c>
      <c r="L107" s="1">
        <v>2021</v>
      </c>
      <c r="M107" s="1" t="s">
        <v>143</v>
      </c>
    </row>
    <row r="108" spans="1:14" ht="72">
      <c r="A108" s="1" t="str">
        <f t="shared" si="4"/>
        <v>2023-01-17</v>
      </c>
      <c r="B108" s="1" t="str">
        <f>"1600"</f>
        <v>1600</v>
      </c>
      <c r="C108" s="2" t="s">
        <v>144</v>
      </c>
      <c r="D108" s="2" t="s">
        <v>219</v>
      </c>
      <c r="E108" s="1" t="str">
        <f>"01"</f>
        <v>01</v>
      </c>
      <c r="F108" s="1">
        <v>1</v>
      </c>
      <c r="G108" s="1" t="s">
        <v>20</v>
      </c>
      <c r="I108" s="1" t="s">
        <v>17</v>
      </c>
      <c r="J108" s="4"/>
      <c r="K108" s="3" t="s">
        <v>218</v>
      </c>
      <c r="L108" s="1">
        <v>2019</v>
      </c>
      <c r="M108" s="1" t="s">
        <v>18</v>
      </c>
      <c r="N108" s="1" t="s">
        <v>23</v>
      </c>
    </row>
    <row r="109" spans="1:14" ht="57.75">
      <c r="A109" s="1" t="str">
        <f t="shared" si="4"/>
        <v>2023-01-17</v>
      </c>
      <c r="B109" s="1" t="str">
        <f>"1630"</f>
        <v>1630</v>
      </c>
      <c r="C109" s="2" t="s">
        <v>46</v>
      </c>
      <c r="D109" s="2" t="s">
        <v>221</v>
      </c>
      <c r="E109" s="1" t="str">
        <f>"02"</f>
        <v>02</v>
      </c>
      <c r="F109" s="1">
        <v>23</v>
      </c>
      <c r="G109" s="1" t="s">
        <v>14</v>
      </c>
      <c r="I109" s="1" t="s">
        <v>17</v>
      </c>
      <c r="J109" s="4"/>
      <c r="K109" s="3" t="s">
        <v>220</v>
      </c>
      <c r="L109" s="1">
        <v>1987</v>
      </c>
      <c r="M109" s="1" t="s">
        <v>49</v>
      </c>
      <c r="N109" s="1" t="s">
        <v>23</v>
      </c>
    </row>
    <row r="110" spans="1:13" ht="57.75">
      <c r="A110" s="1" t="str">
        <f t="shared" si="4"/>
        <v>2023-01-17</v>
      </c>
      <c r="B110" s="1" t="str">
        <f>"1700"</f>
        <v>1700</v>
      </c>
      <c r="C110" s="2" t="s">
        <v>147</v>
      </c>
      <c r="D110" s="2" t="s">
        <v>223</v>
      </c>
      <c r="E110" s="1" t="str">
        <f>"2019"</f>
        <v>2019</v>
      </c>
      <c r="F110" s="1">
        <v>17</v>
      </c>
      <c r="G110" s="1" t="s">
        <v>14</v>
      </c>
      <c r="H110" s="1" t="s">
        <v>73</v>
      </c>
      <c r="I110" s="1" t="s">
        <v>17</v>
      </c>
      <c r="J110" s="4"/>
      <c r="K110" s="3" t="s">
        <v>222</v>
      </c>
      <c r="L110" s="1">
        <v>2019</v>
      </c>
      <c r="M110" s="1" t="s">
        <v>18</v>
      </c>
    </row>
    <row r="111" spans="1:13" ht="72">
      <c r="A111" s="1" t="str">
        <f t="shared" si="4"/>
        <v>2023-01-17</v>
      </c>
      <c r="B111" s="1" t="str">
        <f>"1715"</f>
        <v>1715</v>
      </c>
      <c r="C111" s="2" t="s">
        <v>147</v>
      </c>
      <c r="D111" s="2" t="s">
        <v>225</v>
      </c>
      <c r="E111" s="1" t="str">
        <f>"2019"</f>
        <v>2019</v>
      </c>
      <c r="F111" s="1">
        <v>18</v>
      </c>
      <c r="G111" s="1" t="s">
        <v>14</v>
      </c>
      <c r="I111" s="1" t="s">
        <v>17</v>
      </c>
      <c r="J111" s="4"/>
      <c r="K111" s="3" t="s">
        <v>224</v>
      </c>
      <c r="L111" s="1">
        <v>2019</v>
      </c>
      <c r="M111" s="1" t="s">
        <v>18</v>
      </c>
    </row>
    <row r="112" spans="1:13" ht="14.25">
      <c r="A112" s="1" t="str">
        <f t="shared" si="4"/>
        <v>2023-01-17</v>
      </c>
      <c r="B112" s="1" t="str">
        <f>"1730"</f>
        <v>1730</v>
      </c>
      <c r="C112" s="2" t="s">
        <v>226</v>
      </c>
      <c r="E112" s="1" t="str">
        <f>"01"</f>
        <v>01</v>
      </c>
      <c r="F112" s="1">
        <v>89</v>
      </c>
      <c r="G112" s="1" t="s">
        <v>58</v>
      </c>
      <c r="J112" s="4"/>
      <c r="K112" s="3" t="s">
        <v>227</v>
      </c>
      <c r="L112" s="1">
        <v>0</v>
      </c>
      <c r="M112" s="1" t="s">
        <v>34</v>
      </c>
    </row>
    <row r="113" spans="1:13" ht="57.75">
      <c r="A113" s="1" t="str">
        <f t="shared" si="4"/>
        <v>2023-01-17</v>
      </c>
      <c r="B113" s="1" t="str">
        <f>"1800"</f>
        <v>1800</v>
      </c>
      <c r="C113" s="2" t="s">
        <v>155</v>
      </c>
      <c r="D113" s="2" t="s">
        <v>228</v>
      </c>
      <c r="E113" s="1" t="str">
        <f>"2022"</f>
        <v>2022</v>
      </c>
      <c r="F113" s="1">
        <v>10</v>
      </c>
      <c r="G113" s="1" t="s">
        <v>14</v>
      </c>
      <c r="I113" s="1" t="s">
        <v>17</v>
      </c>
      <c r="J113" s="4"/>
      <c r="K113" s="3" t="s">
        <v>156</v>
      </c>
      <c r="L113" s="1">
        <v>2022</v>
      </c>
      <c r="M113" s="1" t="s">
        <v>18</v>
      </c>
    </row>
    <row r="114" spans="1:13" ht="57.75">
      <c r="A114" s="1" t="str">
        <f t="shared" si="4"/>
        <v>2023-01-17</v>
      </c>
      <c r="B114" s="1" t="str">
        <f>"1830"</f>
        <v>1830</v>
      </c>
      <c r="C114" s="2" t="s">
        <v>83</v>
      </c>
      <c r="E114" s="1" t="str">
        <f>"2023"</f>
        <v>2023</v>
      </c>
      <c r="F114" s="1">
        <v>7</v>
      </c>
      <c r="G114" s="1" t="s">
        <v>58</v>
      </c>
      <c r="J114" s="4"/>
      <c r="K114" s="3" t="s">
        <v>84</v>
      </c>
      <c r="L114" s="1">
        <v>2023</v>
      </c>
      <c r="M114" s="1" t="s">
        <v>18</v>
      </c>
    </row>
    <row r="115" spans="1:14" ht="57.75">
      <c r="A115" s="7" t="str">
        <f t="shared" si="4"/>
        <v>2023-01-17</v>
      </c>
      <c r="B115" s="7" t="str">
        <f>"1835"</f>
        <v>1835</v>
      </c>
      <c r="C115" s="8" t="s">
        <v>160</v>
      </c>
      <c r="D115" s="8" t="s">
        <v>230</v>
      </c>
      <c r="E115" s="7" t="str">
        <f>"02"</f>
        <v>02</v>
      </c>
      <c r="F115" s="7">
        <v>6</v>
      </c>
      <c r="G115" s="7" t="s">
        <v>20</v>
      </c>
      <c r="H115" s="7"/>
      <c r="I115" s="7" t="s">
        <v>17</v>
      </c>
      <c r="J115" s="5" t="s">
        <v>487</v>
      </c>
      <c r="K115" s="6" t="s">
        <v>229</v>
      </c>
      <c r="L115" s="7">
        <v>2017</v>
      </c>
      <c r="M115" s="7" t="s">
        <v>34</v>
      </c>
      <c r="N115" s="7" t="s">
        <v>23</v>
      </c>
    </row>
    <row r="116" spans="1:14" ht="43.5">
      <c r="A116" s="7" t="str">
        <f t="shared" si="4"/>
        <v>2023-01-17</v>
      </c>
      <c r="B116" s="7" t="str">
        <f>"1930"</f>
        <v>1930</v>
      </c>
      <c r="C116" s="8" t="s">
        <v>231</v>
      </c>
      <c r="D116" s="8" t="s">
        <v>233</v>
      </c>
      <c r="E116" s="7" t="str">
        <f>"01"</f>
        <v>01</v>
      </c>
      <c r="F116" s="7">
        <v>3</v>
      </c>
      <c r="G116" s="7" t="s">
        <v>14</v>
      </c>
      <c r="H116" s="7"/>
      <c r="I116" s="7"/>
      <c r="J116" s="5" t="s">
        <v>492</v>
      </c>
      <c r="K116" s="6" t="s">
        <v>232</v>
      </c>
      <c r="L116" s="7">
        <v>2022</v>
      </c>
      <c r="M116" s="7" t="s">
        <v>96</v>
      </c>
      <c r="N116" s="7"/>
    </row>
    <row r="117" spans="1:14" ht="72">
      <c r="A117" s="7" t="str">
        <f t="shared" si="4"/>
        <v>2023-01-17</v>
      </c>
      <c r="B117" s="7" t="str">
        <f>"2000"</f>
        <v>2000</v>
      </c>
      <c r="C117" s="8" t="s">
        <v>234</v>
      </c>
      <c r="D117" s="8"/>
      <c r="E117" s="7" t="str">
        <f>" "</f>
        <v> </v>
      </c>
      <c r="F117" s="7">
        <v>0</v>
      </c>
      <c r="G117" s="7" t="s">
        <v>14</v>
      </c>
      <c r="H117" s="7" t="s">
        <v>36</v>
      </c>
      <c r="I117" s="7"/>
      <c r="J117" s="5" t="s">
        <v>509</v>
      </c>
      <c r="K117" s="6" t="s">
        <v>477</v>
      </c>
      <c r="L117" s="7">
        <v>2000</v>
      </c>
      <c r="M117" s="7" t="s">
        <v>18</v>
      </c>
      <c r="N117" s="7"/>
    </row>
    <row r="118" spans="1:14" ht="72">
      <c r="A118" s="7" t="str">
        <f t="shared" si="4"/>
        <v>2023-01-17</v>
      </c>
      <c r="B118" s="7" t="str">
        <f>"2035"</f>
        <v>2035</v>
      </c>
      <c r="C118" s="8" t="s">
        <v>235</v>
      </c>
      <c r="D118" s="8" t="s">
        <v>478</v>
      </c>
      <c r="E118" s="7" t="str">
        <f>"01"</f>
        <v>01</v>
      </c>
      <c r="F118" s="7">
        <v>7</v>
      </c>
      <c r="G118" s="7" t="s">
        <v>14</v>
      </c>
      <c r="H118" s="7" t="s">
        <v>36</v>
      </c>
      <c r="I118" s="7" t="s">
        <v>17</v>
      </c>
      <c r="J118" s="5" t="s">
        <v>493</v>
      </c>
      <c r="K118" s="6" t="s">
        <v>236</v>
      </c>
      <c r="L118" s="7">
        <v>2021</v>
      </c>
      <c r="M118" s="7" t="s">
        <v>28</v>
      </c>
      <c r="N118" s="7"/>
    </row>
    <row r="119" spans="1:14" ht="57.75">
      <c r="A119" s="7" t="str">
        <f t="shared" si="4"/>
        <v>2023-01-17</v>
      </c>
      <c r="B119" s="7" t="str">
        <f>"2100"</f>
        <v>2100</v>
      </c>
      <c r="C119" s="8" t="s">
        <v>237</v>
      </c>
      <c r="D119" s="8" t="s">
        <v>239</v>
      </c>
      <c r="E119" s="7" t="str">
        <f>"12"</f>
        <v>12</v>
      </c>
      <c r="F119" s="7">
        <v>8</v>
      </c>
      <c r="G119" s="7" t="s">
        <v>14</v>
      </c>
      <c r="H119" s="7" t="s">
        <v>208</v>
      </c>
      <c r="I119" s="7" t="s">
        <v>17</v>
      </c>
      <c r="J119" s="5" t="s">
        <v>494</v>
      </c>
      <c r="K119" s="6" t="s">
        <v>238</v>
      </c>
      <c r="L119" s="7">
        <v>2017</v>
      </c>
      <c r="M119" s="7" t="s">
        <v>96</v>
      </c>
      <c r="N119" s="7"/>
    </row>
    <row r="120" spans="1:14" ht="28.5">
      <c r="A120" s="7" t="str">
        <f t="shared" si="4"/>
        <v>2023-01-17</v>
      </c>
      <c r="B120" s="7" t="str">
        <f>"2130"</f>
        <v>2130</v>
      </c>
      <c r="C120" s="8" t="s">
        <v>240</v>
      </c>
      <c r="D120" s="8" t="s">
        <v>243</v>
      </c>
      <c r="E120" s="7" t="str">
        <f>"04"</f>
        <v>04</v>
      </c>
      <c r="F120" s="7">
        <v>9</v>
      </c>
      <c r="G120" s="7" t="s">
        <v>81</v>
      </c>
      <c r="H120" s="7" t="s">
        <v>241</v>
      </c>
      <c r="I120" s="7" t="s">
        <v>17</v>
      </c>
      <c r="J120" s="5" t="s">
        <v>495</v>
      </c>
      <c r="K120" s="6" t="s">
        <v>242</v>
      </c>
      <c r="L120" s="7">
        <v>2022</v>
      </c>
      <c r="M120" s="7" t="s">
        <v>34</v>
      </c>
      <c r="N120" s="7"/>
    </row>
    <row r="121" spans="1:14" ht="72">
      <c r="A121" s="7" t="str">
        <f t="shared" si="4"/>
        <v>2023-01-17</v>
      </c>
      <c r="B121" s="7" t="str">
        <f>"2205"</f>
        <v>2205</v>
      </c>
      <c r="C121" s="8" t="s">
        <v>240</v>
      </c>
      <c r="D121" s="8" t="s">
        <v>246</v>
      </c>
      <c r="E121" s="7" t="str">
        <f>"04"</f>
        <v>04</v>
      </c>
      <c r="F121" s="7">
        <v>10</v>
      </c>
      <c r="G121" s="7" t="s">
        <v>81</v>
      </c>
      <c r="H121" s="7" t="s">
        <v>244</v>
      </c>
      <c r="I121" s="7" t="s">
        <v>17</v>
      </c>
      <c r="J121" s="5" t="s">
        <v>495</v>
      </c>
      <c r="K121" s="6" t="s">
        <v>245</v>
      </c>
      <c r="L121" s="7">
        <v>2022</v>
      </c>
      <c r="M121" s="7" t="s">
        <v>34</v>
      </c>
      <c r="N121" s="7"/>
    </row>
    <row r="122" spans="1:13" ht="57.75">
      <c r="A122" s="1" t="str">
        <f t="shared" si="4"/>
        <v>2023-01-17</v>
      </c>
      <c r="B122" s="1" t="str">
        <f>"2245"</f>
        <v>2245</v>
      </c>
      <c r="C122" s="2" t="s">
        <v>247</v>
      </c>
      <c r="D122" s="2" t="s">
        <v>249</v>
      </c>
      <c r="E122" s="1" t="str">
        <f>"02"</f>
        <v>02</v>
      </c>
      <c r="F122" s="1">
        <v>0</v>
      </c>
      <c r="G122" s="1" t="s">
        <v>20</v>
      </c>
      <c r="I122" s="1" t="s">
        <v>17</v>
      </c>
      <c r="J122" s="4"/>
      <c r="K122" s="3" t="s">
        <v>248</v>
      </c>
      <c r="L122" s="1">
        <v>2017</v>
      </c>
      <c r="M122" s="1" t="s">
        <v>18</v>
      </c>
    </row>
    <row r="123" spans="1:14" ht="72">
      <c r="A123" s="1" t="str">
        <f t="shared" si="4"/>
        <v>2023-01-17</v>
      </c>
      <c r="B123" s="1" t="str">
        <f>"2300"</f>
        <v>2300</v>
      </c>
      <c r="C123" s="2" t="s">
        <v>250</v>
      </c>
      <c r="E123" s="1" t="str">
        <f>"00"</f>
        <v>00</v>
      </c>
      <c r="F123" s="1">
        <v>0</v>
      </c>
      <c r="G123" s="1" t="s">
        <v>251</v>
      </c>
      <c r="H123" s="1" t="s">
        <v>208</v>
      </c>
      <c r="I123" s="1" t="s">
        <v>17</v>
      </c>
      <c r="J123" s="4"/>
      <c r="K123" s="3" t="s">
        <v>252</v>
      </c>
      <c r="L123" s="1">
        <v>2019</v>
      </c>
      <c r="M123" s="1" t="s">
        <v>34</v>
      </c>
      <c r="N123" s="1" t="s">
        <v>23</v>
      </c>
    </row>
    <row r="124" spans="1:13" ht="72">
      <c r="A124" s="1" t="str">
        <f t="shared" si="4"/>
        <v>2023-01-17</v>
      </c>
      <c r="B124" s="1" t="str">
        <f>"2400"</f>
        <v>2400</v>
      </c>
      <c r="C124" s="2" t="s">
        <v>13</v>
      </c>
      <c r="E124" s="1" t="str">
        <f aca="true" t="shared" si="5" ref="E124:E133">"02"</f>
        <v>02</v>
      </c>
      <c r="F124" s="1">
        <v>1</v>
      </c>
      <c r="G124" s="1" t="s">
        <v>14</v>
      </c>
      <c r="H124" s="1" t="s">
        <v>15</v>
      </c>
      <c r="I124" s="1" t="s">
        <v>17</v>
      </c>
      <c r="J124" s="4"/>
      <c r="K124" s="3" t="s">
        <v>16</v>
      </c>
      <c r="L124" s="1">
        <v>2011</v>
      </c>
      <c r="M124" s="1" t="s">
        <v>18</v>
      </c>
    </row>
    <row r="125" spans="1:13" ht="72">
      <c r="A125" s="1" t="str">
        <f t="shared" si="4"/>
        <v>2023-01-17</v>
      </c>
      <c r="B125" s="1" t="str">
        <f>"2500"</f>
        <v>2500</v>
      </c>
      <c r="C125" s="2" t="s">
        <v>13</v>
      </c>
      <c r="E125" s="1" t="str">
        <f t="shared" si="5"/>
        <v>02</v>
      </c>
      <c r="F125" s="1">
        <v>1</v>
      </c>
      <c r="G125" s="1" t="s">
        <v>14</v>
      </c>
      <c r="H125" s="1" t="s">
        <v>15</v>
      </c>
      <c r="I125" s="1" t="s">
        <v>17</v>
      </c>
      <c r="J125" s="4"/>
      <c r="K125" s="3" t="s">
        <v>16</v>
      </c>
      <c r="L125" s="1">
        <v>2011</v>
      </c>
      <c r="M125" s="1" t="s">
        <v>18</v>
      </c>
    </row>
    <row r="126" spans="1:13" ht="72">
      <c r="A126" s="1" t="str">
        <f t="shared" si="4"/>
        <v>2023-01-17</v>
      </c>
      <c r="B126" s="1" t="str">
        <f>"2600"</f>
        <v>2600</v>
      </c>
      <c r="C126" s="2" t="s">
        <v>13</v>
      </c>
      <c r="E126" s="1" t="str">
        <f t="shared" si="5"/>
        <v>02</v>
      </c>
      <c r="F126" s="1">
        <v>1</v>
      </c>
      <c r="G126" s="1" t="s">
        <v>14</v>
      </c>
      <c r="H126" s="1" t="s">
        <v>15</v>
      </c>
      <c r="I126" s="1" t="s">
        <v>17</v>
      </c>
      <c r="J126" s="4"/>
      <c r="K126" s="3" t="s">
        <v>16</v>
      </c>
      <c r="L126" s="1">
        <v>2011</v>
      </c>
      <c r="M126" s="1" t="s">
        <v>18</v>
      </c>
    </row>
    <row r="127" spans="1:13" ht="72">
      <c r="A127" s="1" t="str">
        <f t="shared" si="4"/>
        <v>2023-01-17</v>
      </c>
      <c r="B127" s="1" t="str">
        <f>"2700"</f>
        <v>2700</v>
      </c>
      <c r="C127" s="2" t="s">
        <v>13</v>
      </c>
      <c r="E127" s="1" t="str">
        <f t="shared" si="5"/>
        <v>02</v>
      </c>
      <c r="F127" s="1">
        <v>1</v>
      </c>
      <c r="G127" s="1" t="s">
        <v>14</v>
      </c>
      <c r="H127" s="1" t="s">
        <v>15</v>
      </c>
      <c r="I127" s="1" t="s">
        <v>17</v>
      </c>
      <c r="J127" s="4"/>
      <c r="K127" s="3" t="s">
        <v>16</v>
      </c>
      <c r="L127" s="1">
        <v>2011</v>
      </c>
      <c r="M127" s="1" t="s">
        <v>18</v>
      </c>
    </row>
    <row r="128" spans="1:13" ht="72">
      <c r="A128" s="1" t="str">
        <f t="shared" si="4"/>
        <v>2023-01-17</v>
      </c>
      <c r="B128" s="1" t="str">
        <f>"2800"</f>
        <v>2800</v>
      </c>
      <c r="C128" s="2" t="s">
        <v>13</v>
      </c>
      <c r="E128" s="1" t="str">
        <f t="shared" si="5"/>
        <v>02</v>
      </c>
      <c r="F128" s="1">
        <v>1</v>
      </c>
      <c r="G128" s="1" t="s">
        <v>14</v>
      </c>
      <c r="H128" s="1" t="s">
        <v>15</v>
      </c>
      <c r="I128" s="1" t="s">
        <v>17</v>
      </c>
      <c r="J128" s="4"/>
      <c r="K128" s="3" t="s">
        <v>16</v>
      </c>
      <c r="L128" s="1">
        <v>2011</v>
      </c>
      <c r="M128" s="1" t="s">
        <v>18</v>
      </c>
    </row>
    <row r="129" spans="1:13" ht="72">
      <c r="A129" s="1" t="str">
        <f aca="true" t="shared" si="6" ref="A129:A173">"2023-01-18"</f>
        <v>2023-01-18</v>
      </c>
      <c r="B129" s="1" t="str">
        <f>"0500"</f>
        <v>0500</v>
      </c>
      <c r="C129" s="2" t="s">
        <v>13</v>
      </c>
      <c r="E129" s="1" t="str">
        <f t="shared" si="5"/>
        <v>02</v>
      </c>
      <c r="F129" s="1">
        <v>1</v>
      </c>
      <c r="G129" s="1" t="s">
        <v>14</v>
      </c>
      <c r="H129" s="1" t="s">
        <v>15</v>
      </c>
      <c r="I129" s="1" t="s">
        <v>17</v>
      </c>
      <c r="J129" s="4"/>
      <c r="K129" s="3" t="s">
        <v>16</v>
      </c>
      <c r="L129" s="1">
        <v>2011</v>
      </c>
      <c r="M129" s="1" t="s">
        <v>18</v>
      </c>
    </row>
    <row r="130" spans="1:13" ht="28.5">
      <c r="A130" s="1" t="str">
        <f t="shared" si="6"/>
        <v>2023-01-18</v>
      </c>
      <c r="B130" s="1" t="str">
        <f>"0600"</f>
        <v>0600</v>
      </c>
      <c r="C130" s="2" t="s">
        <v>19</v>
      </c>
      <c r="D130" s="2" t="s">
        <v>253</v>
      </c>
      <c r="E130" s="1" t="str">
        <f t="shared" si="5"/>
        <v>02</v>
      </c>
      <c r="F130" s="1">
        <v>12</v>
      </c>
      <c r="G130" s="1" t="s">
        <v>14</v>
      </c>
      <c r="I130" s="1" t="s">
        <v>17</v>
      </c>
      <c r="J130" s="4"/>
      <c r="K130" s="3" t="s">
        <v>21</v>
      </c>
      <c r="L130" s="1">
        <v>2019</v>
      </c>
      <c r="M130" s="1" t="s">
        <v>18</v>
      </c>
    </row>
    <row r="131" spans="1:13" ht="28.5">
      <c r="A131" s="1" t="str">
        <f t="shared" si="6"/>
        <v>2023-01-18</v>
      </c>
      <c r="B131" s="1" t="str">
        <f>"0625"</f>
        <v>0625</v>
      </c>
      <c r="C131" s="2" t="s">
        <v>19</v>
      </c>
      <c r="D131" s="2" t="s">
        <v>254</v>
      </c>
      <c r="E131" s="1" t="str">
        <f t="shared" si="5"/>
        <v>02</v>
      </c>
      <c r="F131" s="1">
        <v>13</v>
      </c>
      <c r="G131" s="1" t="s">
        <v>20</v>
      </c>
      <c r="I131" s="1" t="s">
        <v>17</v>
      </c>
      <c r="J131" s="4"/>
      <c r="K131" s="3" t="s">
        <v>21</v>
      </c>
      <c r="L131" s="1">
        <v>2019</v>
      </c>
      <c r="M131" s="1" t="s">
        <v>18</v>
      </c>
    </row>
    <row r="132" spans="1:13" ht="72">
      <c r="A132" s="1" t="str">
        <f t="shared" si="6"/>
        <v>2023-01-18</v>
      </c>
      <c r="B132" s="1" t="str">
        <f>"0650"</f>
        <v>0650</v>
      </c>
      <c r="C132" s="2" t="s">
        <v>25</v>
      </c>
      <c r="D132" s="2" t="s">
        <v>256</v>
      </c>
      <c r="E132" s="1" t="str">
        <f t="shared" si="5"/>
        <v>02</v>
      </c>
      <c r="F132" s="1">
        <v>7</v>
      </c>
      <c r="G132" s="1" t="s">
        <v>20</v>
      </c>
      <c r="I132" s="1" t="s">
        <v>17</v>
      </c>
      <c r="J132" s="4"/>
      <c r="K132" s="3" t="s">
        <v>255</v>
      </c>
      <c r="L132" s="1">
        <v>2018</v>
      </c>
      <c r="M132" s="1" t="s">
        <v>28</v>
      </c>
    </row>
    <row r="133" spans="1:13" ht="72">
      <c r="A133" s="1" t="str">
        <f t="shared" si="6"/>
        <v>2023-01-18</v>
      </c>
      <c r="B133" s="1" t="str">
        <f>"0715"</f>
        <v>0715</v>
      </c>
      <c r="C133" s="2" t="s">
        <v>29</v>
      </c>
      <c r="D133" s="2" t="s">
        <v>258</v>
      </c>
      <c r="E133" s="1" t="str">
        <f t="shared" si="5"/>
        <v>02</v>
      </c>
      <c r="F133" s="1">
        <v>6</v>
      </c>
      <c r="G133" s="1" t="s">
        <v>20</v>
      </c>
      <c r="I133" s="1" t="s">
        <v>17</v>
      </c>
      <c r="J133" s="4"/>
      <c r="K133" s="3" t="s">
        <v>257</v>
      </c>
      <c r="L133" s="1">
        <v>2018</v>
      </c>
      <c r="M133" s="1" t="s">
        <v>18</v>
      </c>
    </row>
    <row r="134" spans="1:13" ht="57.75">
      <c r="A134" s="1" t="str">
        <f t="shared" si="6"/>
        <v>2023-01-18</v>
      </c>
      <c r="B134" s="1" t="str">
        <f>"0730"</f>
        <v>0730</v>
      </c>
      <c r="C134" s="2" t="s">
        <v>31</v>
      </c>
      <c r="D134" s="2" t="s">
        <v>260</v>
      </c>
      <c r="E134" s="1" t="str">
        <f>"01"</f>
        <v>01</v>
      </c>
      <c r="F134" s="1">
        <v>12</v>
      </c>
      <c r="G134" s="1" t="s">
        <v>20</v>
      </c>
      <c r="I134" s="1" t="s">
        <v>17</v>
      </c>
      <c r="J134" s="4"/>
      <c r="K134" s="3" t="s">
        <v>259</v>
      </c>
      <c r="L134" s="1">
        <v>2009</v>
      </c>
      <c r="M134" s="1" t="s">
        <v>34</v>
      </c>
    </row>
    <row r="135" spans="1:13" ht="72">
      <c r="A135" s="1" t="str">
        <f t="shared" si="6"/>
        <v>2023-01-18</v>
      </c>
      <c r="B135" s="1" t="str">
        <f>"0755"</f>
        <v>0755</v>
      </c>
      <c r="C135" s="2" t="s">
        <v>35</v>
      </c>
      <c r="D135" s="2" t="s">
        <v>262</v>
      </c>
      <c r="E135" s="1" t="str">
        <f>"02"</f>
        <v>02</v>
      </c>
      <c r="F135" s="1">
        <v>18</v>
      </c>
      <c r="G135" s="1" t="s">
        <v>20</v>
      </c>
      <c r="I135" s="1" t="s">
        <v>17</v>
      </c>
      <c r="J135" s="4"/>
      <c r="K135" s="3" t="s">
        <v>261</v>
      </c>
      <c r="L135" s="1">
        <v>2020</v>
      </c>
      <c r="M135" s="1" t="s">
        <v>28</v>
      </c>
    </row>
    <row r="136" spans="1:13" ht="57.75">
      <c r="A136" s="1" t="str">
        <f t="shared" si="6"/>
        <v>2023-01-18</v>
      </c>
      <c r="B136" s="1" t="str">
        <f>"0805"</f>
        <v>0805</v>
      </c>
      <c r="C136" s="2" t="s">
        <v>39</v>
      </c>
      <c r="D136" s="2" t="s">
        <v>264</v>
      </c>
      <c r="E136" s="1" t="str">
        <f>"01"</f>
        <v>01</v>
      </c>
      <c r="F136" s="1">
        <v>36</v>
      </c>
      <c r="G136" s="1" t="s">
        <v>20</v>
      </c>
      <c r="I136" s="1" t="s">
        <v>17</v>
      </c>
      <c r="J136" s="4"/>
      <c r="K136" s="3" t="s">
        <v>263</v>
      </c>
      <c r="L136" s="1">
        <v>2020</v>
      </c>
      <c r="M136" s="1" t="s">
        <v>28</v>
      </c>
    </row>
    <row r="137" spans="1:13" ht="72">
      <c r="A137" s="1" t="str">
        <f t="shared" si="6"/>
        <v>2023-01-18</v>
      </c>
      <c r="B137" s="1" t="str">
        <f>"0815"</f>
        <v>0815</v>
      </c>
      <c r="C137" s="2" t="s">
        <v>42</v>
      </c>
      <c r="D137" s="2" t="s">
        <v>266</v>
      </c>
      <c r="E137" s="1" t="str">
        <f>"01"</f>
        <v>01</v>
      </c>
      <c r="F137" s="1">
        <v>6</v>
      </c>
      <c r="G137" s="1" t="s">
        <v>20</v>
      </c>
      <c r="I137" s="1" t="s">
        <v>17</v>
      </c>
      <c r="J137" s="4"/>
      <c r="K137" s="3" t="s">
        <v>265</v>
      </c>
      <c r="L137" s="1">
        <v>2020</v>
      </c>
      <c r="M137" s="1" t="s">
        <v>45</v>
      </c>
    </row>
    <row r="138" spans="1:14" ht="57.75">
      <c r="A138" s="1" t="str">
        <f t="shared" si="6"/>
        <v>2023-01-18</v>
      </c>
      <c r="B138" s="1" t="str">
        <f>"0820"</f>
        <v>0820</v>
      </c>
      <c r="C138" s="2" t="s">
        <v>46</v>
      </c>
      <c r="D138" s="2" t="s">
        <v>475</v>
      </c>
      <c r="E138" s="1" t="str">
        <f>"02"</f>
        <v>02</v>
      </c>
      <c r="F138" s="1">
        <v>22</v>
      </c>
      <c r="G138" s="1" t="s">
        <v>14</v>
      </c>
      <c r="I138" s="1" t="s">
        <v>17</v>
      </c>
      <c r="J138" s="4"/>
      <c r="K138" s="3" t="s">
        <v>146</v>
      </c>
      <c r="L138" s="1">
        <v>1987</v>
      </c>
      <c r="M138" s="1" t="s">
        <v>49</v>
      </c>
      <c r="N138" s="1" t="s">
        <v>23</v>
      </c>
    </row>
    <row r="139" spans="1:13" ht="57.75">
      <c r="A139" s="1" t="str">
        <f t="shared" si="6"/>
        <v>2023-01-18</v>
      </c>
      <c r="B139" s="1" t="str">
        <f>"0845"</f>
        <v>0845</v>
      </c>
      <c r="C139" s="2" t="s">
        <v>50</v>
      </c>
      <c r="D139" s="2" t="s">
        <v>268</v>
      </c>
      <c r="E139" s="1" t="str">
        <f>"02"</f>
        <v>02</v>
      </c>
      <c r="F139" s="1">
        <v>13</v>
      </c>
      <c r="G139" s="1" t="s">
        <v>20</v>
      </c>
      <c r="I139" s="1" t="s">
        <v>17</v>
      </c>
      <c r="J139" s="4"/>
      <c r="K139" s="3" t="s">
        <v>267</v>
      </c>
      <c r="L139" s="1">
        <v>2014</v>
      </c>
      <c r="M139" s="1" t="s">
        <v>18</v>
      </c>
    </row>
    <row r="140" spans="1:13" ht="57.75">
      <c r="A140" s="1" t="str">
        <f t="shared" si="6"/>
        <v>2023-01-18</v>
      </c>
      <c r="B140" s="1" t="str">
        <f>"0910"</f>
        <v>0910</v>
      </c>
      <c r="C140" s="2" t="s">
        <v>50</v>
      </c>
      <c r="D140" s="2" t="s">
        <v>135</v>
      </c>
      <c r="E140" s="1" t="str">
        <f>"02"</f>
        <v>02</v>
      </c>
      <c r="F140" s="1">
        <v>4</v>
      </c>
      <c r="G140" s="1" t="s">
        <v>20</v>
      </c>
      <c r="I140" s="1" t="s">
        <v>17</v>
      </c>
      <c r="J140" s="4"/>
      <c r="K140" s="3" t="s">
        <v>134</v>
      </c>
      <c r="L140" s="1">
        <v>2014</v>
      </c>
      <c r="M140" s="1" t="s">
        <v>18</v>
      </c>
    </row>
    <row r="141" spans="1:13" ht="72">
      <c r="A141" s="1" t="str">
        <f t="shared" si="6"/>
        <v>2023-01-18</v>
      </c>
      <c r="B141" s="1" t="str">
        <f>"0935"</f>
        <v>0935</v>
      </c>
      <c r="C141" s="2" t="s">
        <v>55</v>
      </c>
      <c r="D141" s="2" t="s">
        <v>270</v>
      </c>
      <c r="E141" s="1" t="str">
        <f>"03"</f>
        <v>03</v>
      </c>
      <c r="F141" s="1">
        <v>13</v>
      </c>
      <c r="G141" s="1" t="s">
        <v>20</v>
      </c>
      <c r="I141" s="1" t="s">
        <v>17</v>
      </c>
      <c r="J141" s="4"/>
      <c r="K141" s="3" t="s">
        <v>269</v>
      </c>
      <c r="L141" s="1">
        <v>2019</v>
      </c>
      <c r="M141" s="1" t="s">
        <v>28</v>
      </c>
    </row>
    <row r="142" spans="1:14" ht="57.75">
      <c r="A142" s="1" t="str">
        <f t="shared" si="6"/>
        <v>2023-01-18</v>
      </c>
      <c r="B142" s="1" t="str">
        <f>"1000"</f>
        <v>1000</v>
      </c>
      <c r="C142" s="2" t="s">
        <v>160</v>
      </c>
      <c r="D142" s="2" t="s">
        <v>230</v>
      </c>
      <c r="E142" s="1" t="str">
        <f>"02"</f>
        <v>02</v>
      </c>
      <c r="F142" s="1">
        <v>6</v>
      </c>
      <c r="G142" s="1" t="s">
        <v>20</v>
      </c>
      <c r="I142" s="1" t="s">
        <v>17</v>
      </c>
      <c r="J142" s="4"/>
      <c r="K142" s="3" t="s">
        <v>229</v>
      </c>
      <c r="L142" s="1">
        <v>2017</v>
      </c>
      <c r="M142" s="1" t="s">
        <v>34</v>
      </c>
      <c r="N142" s="1" t="s">
        <v>23</v>
      </c>
    </row>
    <row r="143" spans="1:13" ht="43.5">
      <c r="A143" s="1" t="str">
        <f t="shared" si="6"/>
        <v>2023-01-18</v>
      </c>
      <c r="B143" s="1" t="str">
        <f>"1050"</f>
        <v>1050</v>
      </c>
      <c r="C143" s="2" t="s">
        <v>197</v>
      </c>
      <c r="D143" s="2" t="s">
        <v>272</v>
      </c>
      <c r="E143" s="1" t="str">
        <f>"01"</f>
        <v>01</v>
      </c>
      <c r="F143" s="1">
        <v>9</v>
      </c>
      <c r="G143" s="1" t="s">
        <v>20</v>
      </c>
      <c r="I143" s="1" t="s">
        <v>17</v>
      </c>
      <c r="J143" s="4"/>
      <c r="K143" s="3" t="s">
        <v>271</v>
      </c>
      <c r="L143" s="1">
        <v>2010</v>
      </c>
      <c r="M143" s="1" t="s">
        <v>18</v>
      </c>
    </row>
    <row r="144" spans="1:13" ht="43.5">
      <c r="A144" s="1" t="str">
        <f t="shared" si="6"/>
        <v>2023-01-18</v>
      </c>
      <c r="B144" s="1" t="str">
        <f>"1100"</f>
        <v>1100</v>
      </c>
      <c r="C144" s="2" t="s">
        <v>231</v>
      </c>
      <c r="D144" s="2" t="s">
        <v>233</v>
      </c>
      <c r="E144" s="1" t="str">
        <f>"01"</f>
        <v>01</v>
      </c>
      <c r="F144" s="1">
        <v>3</v>
      </c>
      <c r="G144" s="1" t="s">
        <v>14</v>
      </c>
      <c r="I144" s="1" t="s">
        <v>17</v>
      </c>
      <c r="J144" s="4"/>
      <c r="K144" s="3" t="s">
        <v>232</v>
      </c>
      <c r="L144" s="1">
        <v>2022</v>
      </c>
      <c r="M144" s="1" t="s">
        <v>96</v>
      </c>
    </row>
    <row r="145" spans="1:13" ht="72">
      <c r="A145" s="1" t="str">
        <f t="shared" si="6"/>
        <v>2023-01-18</v>
      </c>
      <c r="B145" s="1" t="str">
        <f>"1130"</f>
        <v>1130</v>
      </c>
      <c r="C145" s="2" t="s">
        <v>235</v>
      </c>
      <c r="D145" s="2" t="s">
        <v>478</v>
      </c>
      <c r="E145" s="1" t="str">
        <f>"01"</f>
        <v>01</v>
      </c>
      <c r="F145" s="1">
        <v>7</v>
      </c>
      <c r="G145" s="1" t="s">
        <v>14</v>
      </c>
      <c r="H145" s="1" t="s">
        <v>36</v>
      </c>
      <c r="I145" s="1" t="s">
        <v>17</v>
      </c>
      <c r="J145" s="4"/>
      <c r="K145" s="3" t="s">
        <v>236</v>
      </c>
      <c r="L145" s="1">
        <v>2021</v>
      </c>
      <c r="M145" s="1" t="s">
        <v>28</v>
      </c>
    </row>
    <row r="146" spans="1:13" ht="57.75">
      <c r="A146" s="1" t="str">
        <f t="shared" si="6"/>
        <v>2023-01-18</v>
      </c>
      <c r="B146" s="1" t="str">
        <f>"1200"</f>
        <v>1200</v>
      </c>
      <c r="C146" s="2" t="s">
        <v>237</v>
      </c>
      <c r="D146" s="2" t="s">
        <v>239</v>
      </c>
      <c r="E146" s="1" t="str">
        <f>"12"</f>
        <v>12</v>
      </c>
      <c r="F146" s="1">
        <v>8</v>
      </c>
      <c r="G146" s="1" t="s">
        <v>14</v>
      </c>
      <c r="H146" s="1" t="s">
        <v>208</v>
      </c>
      <c r="I146" s="1" t="s">
        <v>17</v>
      </c>
      <c r="J146" s="4"/>
      <c r="K146" s="3" t="s">
        <v>238</v>
      </c>
      <c r="L146" s="1">
        <v>2017</v>
      </c>
      <c r="M146" s="1" t="s">
        <v>96</v>
      </c>
    </row>
    <row r="147" spans="1:13" ht="72">
      <c r="A147" s="1" t="str">
        <f t="shared" si="6"/>
        <v>2023-01-18</v>
      </c>
      <c r="B147" s="1" t="str">
        <f>"1230"</f>
        <v>1230</v>
      </c>
      <c r="C147" s="2" t="s">
        <v>234</v>
      </c>
      <c r="E147" s="1" t="str">
        <f>" "</f>
        <v> </v>
      </c>
      <c r="F147" s="1">
        <v>0</v>
      </c>
      <c r="G147" s="1" t="s">
        <v>14</v>
      </c>
      <c r="H147" s="1" t="s">
        <v>36</v>
      </c>
      <c r="I147" s="1" t="s">
        <v>17</v>
      </c>
      <c r="J147" s="4"/>
      <c r="K147" s="3" t="s">
        <v>477</v>
      </c>
      <c r="L147" s="1">
        <v>2000</v>
      </c>
      <c r="M147" s="1" t="s">
        <v>18</v>
      </c>
    </row>
    <row r="148" spans="1:13" ht="57.75">
      <c r="A148" s="1" t="str">
        <f t="shared" si="6"/>
        <v>2023-01-18</v>
      </c>
      <c r="B148" s="1" t="str">
        <f>"1300"</f>
        <v>1300</v>
      </c>
      <c r="C148" s="2" t="s">
        <v>273</v>
      </c>
      <c r="E148" s="1" t="str">
        <f>"01"</f>
        <v>01</v>
      </c>
      <c r="F148" s="1">
        <v>0</v>
      </c>
      <c r="G148" s="1" t="s">
        <v>14</v>
      </c>
      <c r="I148" s="1" t="s">
        <v>17</v>
      </c>
      <c r="J148" s="4"/>
      <c r="K148" s="3" t="s">
        <v>274</v>
      </c>
      <c r="L148" s="1">
        <v>0</v>
      </c>
      <c r="M148" s="1" t="s">
        <v>18</v>
      </c>
    </row>
    <row r="149" spans="1:13" ht="57.75">
      <c r="A149" s="1" t="str">
        <f t="shared" si="6"/>
        <v>2023-01-18</v>
      </c>
      <c r="B149" s="1" t="str">
        <f>"1400"</f>
        <v>1400</v>
      </c>
      <c r="C149" s="2" t="s">
        <v>129</v>
      </c>
      <c r="E149" s="1" t="str">
        <f>"04"</f>
        <v>04</v>
      </c>
      <c r="F149" s="1">
        <v>83</v>
      </c>
      <c r="G149" s="1" t="s">
        <v>14</v>
      </c>
      <c r="H149" s="1" t="s">
        <v>275</v>
      </c>
      <c r="I149" s="1" t="s">
        <v>17</v>
      </c>
      <c r="J149" s="4"/>
      <c r="K149" s="3" t="s">
        <v>276</v>
      </c>
      <c r="L149" s="1">
        <v>2022</v>
      </c>
      <c r="M149" s="1" t="s">
        <v>96</v>
      </c>
    </row>
    <row r="150" spans="1:13" ht="72">
      <c r="A150" s="1" t="str">
        <f t="shared" si="6"/>
        <v>2023-01-18</v>
      </c>
      <c r="B150" s="1" t="str">
        <f>"1430"</f>
        <v>1430</v>
      </c>
      <c r="C150" s="2" t="s">
        <v>131</v>
      </c>
      <c r="D150" s="2" t="s">
        <v>278</v>
      </c>
      <c r="E150" s="1" t="str">
        <f>"02"</f>
        <v>02</v>
      </c>
      <c r="F150" s="1">
        <v>54</v>
      </c>
      <c r="G150" s="1" t="s">
        <v>14</v>
      </c>
      <c r="H150" s="1" t="s">
        <v>73</v>
      </c>
      <c r="I150" s="1" t="s">
        <v>17</v>
      </c>
      <c r="J150" s="4"/>
      <c r="K150" s="3" t="s">
        <v>277</v>
      </c>
      <c r="L150" s="1">
        <v>0</v>
      </c>
      <c r="M150" s="1" t="s">
        <v>18</v>
      </c>
    </row>
    <row r="151" spans="1:13" ht="57.75">
      <c r="A151" s="1" t="str">
        <f t="shared" si="6"/>
        <v>2023-01-18</v>
      </c>
      <c r="B151" s="1" t="str">
        <f>"1500"</f>
        <v>1500</v>
      </c>
      <c r="C151" s="2" t="s">
        <v>50</v>
      </c>
      <c r="D151" s="2" t="s">
        <v>280</v>
      </c>
      <c r="E151" s="1" t="str">
        <f>"02"</f>
        <v>02</v>
      </c>
      <c r="F151" s="1">
        <v>6</v>
      </c>
      <c r="G151" s="1" t="s">
        <v>14</v>
      </c>
      <c r="H151" s="1" t="s">
        <v>208</v>
      </c>
      <c r="I151" s="1" t="s">
        <v>17</v>
      </c>
      <c r="J151" s="4"/>
      <c r="K151" s="3" t="s">
        <v>279</v>
      </c>
      <c r="L151" s="1">
        <v>2014</v>
      </c>
      <c r="M151" s="1" t="s">
        <v>18</v>
      </c>
    </row>
    <row r="152" spans="1:13" ht="57.75">
      <c r="A152" s="1" t="str">
        <f t="shared" si="6"/>
        <v>2023-01-18</v>
      </c>
      <c r="B152" s="1" t="str">
        <f>"1525"</f>
        <v>1525</v>
      </c>
      <c r="C152" s="2" t="s">
        <v>211</v>
      </c>
      <c r="D152" s="2" t="s">
        <v>282</v>
      </c>
      <c r="E152" s="1" t="str">
        <f>"01"</f>
        <v>01</v>
      </c>
      <c r="F152" s="1">
        <v>3</v>
      </c>
      <c r="G152" s="1" t="s">
        <v>20</v>
      </c>
      <c r="I152" s="1" t="s">
        <v>17</v>
      </c>
      <c r="J152" s="4"/>
      <c r="K152" s="3" t="s">
        <v>281</v>
      </c>
      <c r="L152" s="1">
        <v>0</v>
      </c>
      <c r="M152" s="1" t="s">
        <v>88</v>
      </c>
    </row>
    <row r="153" spans="1:13" ht="43.5">
      <c r="A153" s="1" t="str">
        <f t="shared" si="6"/>
        <v>2023-01-18</v>
      </c>
      <c r="B153" s="1" t="str">
        <f>"1540"</f>
        <v>1540</v>
      </c>
      <c r="C153" s="2" t="s">
        <v>39</v>
      </c>
      <c r="D153" s="2" t="s">
        <v>284</v>
      </c>
      <c r="E153" s="1" t="str">
        <f>"01"</f>
        <v>01</v>
      </c>
      <c r="F153" s="1">
        <v>46</v>
      </c>
      <c r="G153" s="1" t="s">
        <v>20</v>
      </c>
      <c r="I153" s="1" t="s">
        <v>17</v>
      </c>
      <c r="J153" s="4"/>
      <c r="K153" s="3" t="s">
        <v>283</v>
      </c>
      <c r="L153" s="1">
        <v>2020</v>
      </c>
      <c r="M153" s="1" t="s">
        <v>28</v>
      </c>
    </row>
    <row r="154" spans="1:13" ht="57.75">
      <c r="A154" s="1" t="str">
        <f t="shared" si="6"/>
        <v>2023-01-18</v>
      </c>
      <c r="B154" s="1" t="str">
        <f>"1555"</f>
        <v>1555</v>
      </c>
      <c r="C154" s="2" t="s">
        <v>285</v>
      </c>
      <c r="D154" s="2" t="s">
        <v>287</v>
      </c>
      <c r="E154" s="1" t="str">
        <f>"01"</f>
        <v>01</v>
      </c>
      <c r="F154" s="1">
        <v>3</v>
      </c>
      <c r="G154" s="1" t="s">
        <v>20</v>
      </c>
      <c r="I154" s="1" t="s">
        <v>17</v>
      </c>
      <c r="J154" s="4"/>
      <c r="K154" s="3" t="s">
        <v>286</v>
      </c>
      <c r="L154" s="1">
        <v>2021</v>
      </c>
      <c r="M154" s="1" t="s">
        <v>143</v>
      </c>
    </row>
    <row r="155" spans="1:14" ht="72">
      <c r="A155" s="1" t="str">
        <f t="shared" si="6"/>
        <v>2023-01-18</v>
      </c>
      <c r="B155" s="1" t="str">
        <f>"1600"</f>
        <v>1600</v>
      </c>
      <c r="C155" s="2" t="s">
        <v>144</v>
      </c>
      <c r="D155" s="2" t="s">
        <v>479</v>
      </c>
      <c r="E155" s="1" t="str">
        <f>"01"</f>
        <v>01</v>
      </c>
      <c r="F155" s="1">
        <v>2</v>
      </c>
      <c r="G155" s="1" t="s">
        <v>20</v>
      </c>
      <c r="I155" s="1" t="s">
        <v>17</v>
      </c>
      <c r="J155" s="4"/>
      <c r="K155" s="3" t="s">
        <v>288</v>
      </c>
      <c r="L155" s="1">
        <v>2019</v>
      </c>
      <c r="M155" s="1" t="s">
        <v>18</v>
      </c>
      <c r="N155" s="1" t="s">
        <v>23</v>
      </c>
    </row>
    <row r="156" spans="1:14" ht="57.75">
      <c r="A156" s="1" t="str">
        <f t="shared" si="6"/>
        <v>2023-01-18</v>
      </c>
      <c r="B156" s="1" t="str">
        <f>"1630"</f>
        <v>1630</v>
      </c>
      <c r="C156" s="2" t="s">
        <v>46</v>
      </c>
      <c r="D156" s="2" t="s">
        <v>290</v>
      </c>
      <c r="E156" s="1" t="str">
        <f>"02"</f>
        <v>02</v>
      </c>
      <c r="F156" s="1">
        <v>24</v>
      </c>
      <c r="G156" s="1" t="s">
        <v>14</v>
      </c>
      <c r="I156" s="1" t="s">
        <v>17</v>
      </c>
      <c r="J156" s="4"/>
      <c r="K156" s="3" t="s">
        <v>289</v>
      </c>
      <c r="L156" s="1">
        <v>1987</v>
      </c>
      <c r="M156" s="1" t="s">
        <v>49</v>
      </c>
      <c r="N156" s="1" t="s">
        <v>23</v>
      </c>
    </row>
    <row r="157" spans="1:13" ht="87">
      <c r="A157" s="1" t="str">
        <f t="shared" si="6"/>
        <v>2023-01-18</v>
      </c>
      <c r="B157" s="1" t="str">
        <f>"1700"</f>
        <v>1700</v>
      </c>
      <c r="C157" s="2" t="s">
        <v>147</v>
      </c>
      <c r="D157" s="2" t="s">
        <v>292</v>
      </c>
      <c r="E157" s="1" t="str">
        <f>"2019"</f>
        <v>2019</v>
      </c>
      <c r="F157" s="1">
        <v>19</v>
      </c>
      <c r="G157" s="1" t="s">
        <v>14</v>
      </c>
      <c r="H157" s="1" t="s">
        <v>36</v>
      </c>
      <c r="I157" s="1" t="s">
        <v>17</v>
      </c>
      <c r="J157" s="4"/>
      <c r="K157" s="3" t="s">
        <v>291</v>
      </c>
      <c r="L157" s="1">
        <v>2019</v>
      </c>
      <c r="M157" s="1" t="s">
        <v>18</v>
      </c>
    </row>
    <row r="158" spans="1:13" ht="57.75">
      <c r="A158" s="1" t="str">
        <f t="shared" si="6"/>
        <v>2023-01-18</v>
      </c>
      <c r="B158" s="1" t="str">
        <f>"1715"</f>
        <v>1715</v>
      </c>
      <c r="C158" s="2" t="s">
        <v>293</v>
      </c>
      <c r="D158" s="2" t="s">
        <v>295</v>
      </c>
      <c r="E158" s="1" t="str">
        <f>"2019"</f>
        <v>2019</v>
      </c>
      <c r="F158" s="1">
        <v>20</v>
      </c>
      <c r="G158" s="1" t="s">
        <v>20</v>
      </c>
      <c r="I158" s="1" t="s">
        <v>17</v>
      </c>
      <c r="J158" s="4"/>
      <c r="K158" s="3" t="s">
        <v>294</v>
      </c>
      <c r="L158" s="1">
        <v>2019</v>
      </c>
      <c r="M158" s="1" t="s">
        <v>18</v>
      </c>
    </row>
    <row r="159" spans="1:13" ht="72">
      <c r="A159" s="1" t="str">
        <f t="shared" si="6"/>
        <v>2023-01-18</v>
      </c>
      <c r="B159" s="1" t="str">
        <f>"1730"</f>
        <v>1730</v>
      </c>
      <c r="C159" s="2" t="s">
        <v>296</v>
      </c>
      <c r="D159" s="2" t="s">
        <v>298</v>
      </c>
      <c r="E159" s="1" t="str">
        <f>"2022"</f>
        <v>2022</v>
      </c>
      <c r="F159" s="1">
        <v>8</v>
      </c>
      <c r="G159" s="1" t="s">
        <v>58</v>
      </c>
      <c r="I159" s="1" t="s">
        <v>17</v>
      </c>
      <c r="J159" s="4"/>
      <c r="K159" s="3" t="s">
        <v>297</v>
      </c>
      <c r="L159" s="1">
        <v>2022</v>
      </c>
      <c r="M159" s="1" t="s">
        <v>18</v>
      </c>
    </row>
    <row r="160" spans="1:13" ht="57.75">
      <c r="A160" s="1" t="str">
        <f t="shared" si="6"/>
        <v>2023-01-18</v>
      </c>
      <c r="B160" s="1" t="str">
        <f>"1800"</f>
        <v>1800</v>
      </c>
      <c r="C160" s="2" t="s">
        <v>155</v>
      </c>
      <c r="D160" s="2" t="s">
        <v>299</v>
      </c>
      <c r="E160" s="1" t="str">
        <f>"2022"</f>
        <v>2022</v>
      </c>
      <c r="F160" s="1">
        <v>11</v>
      </c>
      <c r="G160" s="1" t="s">
        <v>14</v>
      </c>
      <c r="I160" s="1" t="s">
        <v>17</v>
      </c>
      <c r="J160" s="4"/>
      <c r="K160" s="3" t="s">
        <v>156</v>
      </c>
      <c r="L160" s="1">
        <v>2022</v>
      </c>
      <c r="M160" s="1" t="s">
        <v>18</v>
      </c>
    </row>
    <row r="161" spans="1:13" ht="87">
      <c r="A161" s="1" t="str">
        <f t="shared" si="6"/>
        <v>2023-01-18</v>
      </c>
      <c r="B161" s="1" t="str">
        <f>"1830"</f>
        <v>1830</v>
      </c>
      <c r="C161" s="2" t="s">
        <v>300</v>
      </c>
      <c r="E161" s="1" t="str">
        <f>" "</f>
        <v> </v>
      </c>
      <c r="F161" s="1">
        <v>0</v>
      </c>
      <c r="G161" s="1" t="s">
        <v>20</v>
      </c>
      <c r="I161" s="1" t="s">
        <v>17</v>
      </c>
      <c r="J161" s="4"/>
      <c r="K161" s="3" t="s">
        <v>301</v>
      </c>
      <c r="L161" s="1">
        <v>2021</v>
      </c>
      <c r="M161" s="1" t="s">
        <v>18</v>
      </c>
    </row>
    <row r="162" spans="1:13" ht="57.75">
      <c r="A162" s="1" t="str">
        <f t="shared" si="6"/>
        <v>2023-01-18</v>
      </c>
      <c r="B162" s="1" t="str">
        <f>"1835"</f>
        <v>1835</v>
      </c>
      <c r="C162" s="2" t="s">
        <v>83</v>
      </c>
      <c r="E162" s="1" t="str">
        <f>"2023"</f>
        <v>2023</v>
      </c>
      <c r="F162" s="1">
        <v>8</v>
      </c>
      <c r="G162" s="1" t="s">
        <v>58</v>
      </c>
      <c r="J162" s="4"/>
      <c r="K162" s="3" t="s">
        <v>84</v>
      </c>
      <c r="L162" s="1">
        <v>2023</v>
      </c>
      <c r="M162" s="1" t="s">
        <v>18</v>
      </c>
    </row>
    <row r="163" spans="1:14" ht="72">
      <c r="A163" s="7" t="str">
        <f t="shared" si="6"/>
        <v>2023-01-18</v>
      </c>
      <c r="B163" s="7" t="str">
        <f>"1845"</f>
        <v>1845</v>
      </c>
      <c r="C163" s="8" t="s">
        <v>302</v>
      </c>
      <c r="D163" s="8" t="s">
        <v>304</v>
      </c>
      <c r="E163" s="7" t="str">
        <f>"01"</f>
        <v>01</v>
      </c>
      <c r="F163" s="7">
        <v>1</v>
      </c>
      <c r="G163" s="7" t="s">
        <v>14</v>
      </c>
      <c r="H163" s="7" t="s">
        <v>36</v>
      </c>
      <c r="I163" s="7" t="s">
        <v>17</v>
      </c>
      <c r="J163" s="5" t="s">
        <v>487</v>
      </c>
      <c r="K163" s="6" t="s">
        <v>303</v>
      </c>
      <c r="L163" s="7">
        <v>2016</v>
      </c>
      <c r="M163" s="7" t="s">
        <v>28</v>
      </c>
      <c r="N163" s="7" t="s">
        <v>23</v>
      </c>
    </row>
    <row r="164" spans="1:14" ht="72">
      <c r="A164" s="7" t="str">
        <f t="shared" si="6"/>
        <v>2023-01-18</v>
      </c>
      <c r="B164" s="7" t="str">
        <f>"1935"</f>
        <v>1935</v>
      </c>
      <c r="C164" s="8" t="s">
        <v>305</v>
      </c>
      <c r="D164" s="8"/>
      <c r="E164" s="7" t="str">
        <f>"01"</f>
        <v>01</v>
      </c>
      <c r="F164" s="7">
        <v>3</v>
      </c>
      <c r="G164" s="7" t="s">
        <v>14</v>
      </c>
      <c r="H164" s="7" t="s">
        <v>36</v>
      </c>
      <c r="I164" s="7" t="s">
        <v>17</v>
      </c>
      <c r="J164" s="5" t="s">
        <v>497</v>
      </c>
      <c r="K164" s="6" t="s">
        <v>306</v>
      </c>
      <c r="L164" s="7">
        <v>2021</v>
      </c>
      <c r="M164" s="7" t="s">
        <v>34</v>
      </c>
      <c r="N164" s="7" t="s">
        <v>23</v>
      </c>
    </row>
    <row r="165" spans="1:14" ht="57.75">
      <c r="A165" s="7" t="str">
        <f t="shared" si="6"/>
        <v>2023-01-18</v>
      </c>
      <c r="B165" s="7" t="str">
        <f>"2030"</f>
        <v>2030</v>
      </c>
      <c r="C165" s="8" t="s">
        <v>307</v>
      </c>
      <c r="D165" s="8" t="s">
        <v>310</v>
      </c>
      <c r="E165" s="7" t="str">
        <f>"01"</f>
        <v>01</v>
      </c>
      <c r="F165" s="7">
        <v>2</v>
      </c>
      <c r="G165" s="7" t="s">
        <v>14</v>
      </c>
      <c r="H165" s="7" t="s">
        <v>308</v>
      </c>
      <c r="I165" s="7" t="s">
        <v>17</v>
      </c>
      <c r="J165" s="5" t="s">
        <v>497</v>
      </c>
      <c r="K165" s="6" t="s">
        <v>309</v>
      </c>
      <c r="L165" s="7">
        <v>2008</v>
      </c>
      <c r="M165" s="7" t="s">
        <v>18</v>
      </c>
      <c r="N165" s="7" t="s">
        <v>23</v>
      </c>
    </row>
    <row r="166" spans="1:14" ht="72">
      <c r="A166" s="7" t="str">
        <f t="shared" si="6"/>
        <v>2023-01-18</v>
      </c>
      <c r="B166" s="7" t="str">
        <f>"2130"</f>
        <v>2130</v>
      </c>
      <c r="C166" s="8" t="s">
        <v>311</v>
      </c>
      <c r="D166" s="8"/>
      <c r="E166" s="7" t="str">
        <f>"2019"</f>
        <v>2019</v>
      </c>
      <c r="F166" s="7">
        <v>0</v>
      </c>
      <c r="G166" s="7" t="s">
        <v>14</v>
      </c>
      <c r="H166" s="7" t="s">
        <v>312</v>
      </c>
      <c r="I166" s="7" t="s">
        <v>17</v>
      </c>
      <c r="J166" s="5" t="s">
        <v>491</v>
      </c>
      <c r="K166" s="6" t="s">
        <v>313</v>
      </c>
      <c r="L166" s="7">
        <v>2019</v>
      </c>
      <c r="M166" s="7" t="s">
        <v>49</v>
      </c>
      <c r="N166" s="7"/>
    </row>
    <row r="167" spans="1:14" ht="72">
      <c r="A167" s="1" t="str">
        <f t="shared" si="6"/>
        <v>2023-01-18</v>
      </c>
      <c r="B167" s="1" t="str">
        <f>"2315"</f>
        <v>2315</v>
      </c>
      <c r="C167" s="2" t="s">
        <v>314</v>
      </c>
      <c r="E167" s="1" t="str">
        <f>" "</f>
        <v> </v>
      </c>
      <c r="F167" s="1">
        <v>0</v>
      </c>
      <c r="G167" s="1" t="s">
        <v>20</v>
      </c>
      <c r="I167" s="1" t="s">
        <v>17</v>
      </c>
      <c r="J167" s="4"/>
      <c r="K167" s="3" t="s">
        <v>315</v>
      </c>
      <c r="L167" s="1">
        <v>1989</v>
      </c>
      <c r="M167" s="1" t="s">
        <v>18</v>
      </c>
      <c r="N167" s="1" t="s">
        <v>23</v>
      </c>
    </row>
    <row r="168" spans="1:13" ht="57.75">
      <c r="A168" s="1" t="str">
        <f t="shared" si="6"/>
        <v>2023-01-18</v>
      </c>
      <c r="B168" s="1" t="str">
        <f>"2350"</f>
        <v>2350</v>
      </c>
      <c r="C168" s="2" t="s">
        <v>316</v>
      </c>
      <c r="E168" s="1" t="str">
        <f>" "</f>
        <v> </v>
      </c>
      <c r="F168" s="1">
        <v>0</v>
      </c>
      <c r="G168" s="1" t="s">
        <v>14</v>
      </c>
      <c r="I168" s="1" t="s">
        <v>17</v>
      </c>
      <c r="J168" s="4"/>
      <c r="K168" s="3" t="s">
        <v>317</v>
      </c>
      <c r="L168" s="1">
        <v>2021</v>
      </c>
      <c r="M168" s="1" t="s">
        <v>18</v>
      </c>
    </row>
    <row r="169" spans="1:13" ht="72">
      <c r="A169" s="1" t="str">
        <f t="shared" si="6"/>
        <v>2023-01-18</v>
      </c>
      <c r="B169" s="1" t="str">
        <f>"2400"</f>
        <v>2400</v>
      </c>
      <c r="C169" s="2" t="s">
        <v>13</v>
      </c>
      <c r="E169" s="1" t="str">
        <f aca="true" t="shared" si="7" ref="E169:E178">"02"</f>
        <v>02</v>
      </c>
      <c r="F169" s="1">
        <v>2</v>
      </c>
      <c r="G169" s="1" t="s">
        <v>14</v>
      </c>
      <c r="H169" s="1" t="s">
        <v>15</v>
      </c>
      <c r="I169" s="1" t="s">
        <v>17</v>
      </c>
      <c r="J169" s="4"/>
      <c r="K169" s="3" t="s">
        <v>16</v>
      </c>
      <c r="L169" s="1">
        <v>2011</v>
      </c>
      <c r="M169" s="1" t="s">
        <v>18</v>
      </c>
    </row>
    <row r="170" spans="1:13" ht="72">
      <c r="A170" s="1" t="str">
        <f t="shared" si="6"/>
        <v>2023-01-18</v>
      </c>
      <c r="B170" s="1" t="str">
        <f>"2500"</f>
        <v>2500</v>
      </c>
      <c r="C170" s="2" t="s">
        <v>13</v>
      </c>
      <c r="E170" s="1" t="str">
        <f t="shared" si="7"/>
        <v>02</v>
      </c>
      <c r="F170" s="1">
        <v>2</v>
      </c>
      <c r="G170" s="1" t="s">
        <v>14</v>
      </c>
      <c r="H170" s="1" t="s">
        <v>15</v>
      </c>
      <c r="I170" s="1" t="s">
        <v>17</v>
      </c>
      <c r="J170" s="4"/>
      <c r="K170" s="3" t="s">
        <v>16</v>
      </c>
      <c r="L170" s="1">
        <v>2011</v>
      </c>
      <c r="M170" s="1" t="s">
        <v>18</v>
      </c>
    </row>
    <row r="171" spans="1:13" ht="72">
      <c r="A171" s="1" t="str">
        <f t="shared" si="6"/>
        <v>2023-01-18</v>
      </c>
      <c r="B171" s="1" t="str">
        <f>"2600"</f>
        <v>2600</v>
      </c>
      <c r="C171" s="2" t="s">
        <v>13</v>
      </c>
      <c r="E171" s="1" t="str">
        <f t="shared" si="7"/>
        <v>02</v>
      </c>
      <c r="F171" s="1">
        <v>2</v>
      </c>
      <c r="G171" s="1" t="s">
        <v>14</v>
      </c>
      <c r="H171" s="1" t="s">
        <v>15</v>
      </c>
      <c r="I171" s="1" t="s">
        <v>17</v>
      </c>
      <c r="J171" s="4"/>
      <c r="K171" s="3" t="s">
        <v>16</v>
      </c>
      <c r="L171" s="1">
        <v>2011</v>
      </c>
      <c r="M171" s="1" t="s">
        <v>18</v>
      </c>
    </row>
    <row r="172" spans="1:13" ht="72">
      <c r="A172" s="1" t="str">
        <f t="shared" si="6"/>
        <v>2023-01-18</v>
      </c>
      <c r="B172" s="1" t="str">
        <f>"2700"</f>
        <v>2700</v>
      </c>
      <c r="C172" s="2" t="s">
        <v>13</v>
      </c>
      <c r="E172" s="1" t="str">
        <f t="shared" si="7"/>
        <v>02</v>
      </c>
      <c r="F172" s="1">
        <v>2</v>
      </c>
      <c r="G172" s="1" t="s">
        <v>14</v>
      </c>
      <c r="H172" s="1" t="s">
        <v>15</v>
      </c>
      <c r="I172" s="1" t="s">
        <v>17</v>
      </c>
      <c r="J172" s="4"/>
      <c r="K172" s="3" t="s">
        <v>16</v>
      </c>
      <c r="L172" s="1">
        <v>2011</v>
      </c>
      <c r="M172" s="1" t="s">
        <v>18</v>
      </c>
    </row>
    <row r="173" spans="1:13" ht="72">
      <c r="A173" s="1" t="str">
        <f t="shared" si="6"/>
        <v>2023-01-18</v>
      </c>
      <c r="B173" s="1" t="str">
        <f>"2800"</f>
        <v>2800</v>
      </c>
      <c r="C173" s="2" t="s">
        <v>13</v>
      </c>
      <c r="E173" s="1" t="str">
        <f t="shared" si="7"/>
        <v>02</v>
      </c>
      <c r="F173" s="1">
        <v>2</v>
      </c>
      <c r="G173" s="1" t="s">
        <v>14</v>
      </c>
      <c r="H173" s="1" t="s">
        <v>15</v>
      </c>
      <c r="I173" s="1" t="s">
        <v>17</v>
      </c>
      <c r="J173" s="4"/>
      <c r="K173" s="3" t="s">
        <v>16</v>
      </c>
      <c r="L173" s="1">
        <v>2011</v>
      </c>
      <c r="M173" s="1" t="s">
        <v>18</v>
      </c>
    </row>
    <row r="174" spans="1:13" ht="72">
      <c r="A174" s="1" t="str">
        <f aca="true" t="shared" si="8" ref="A174:A217">"2023-01-19"</f>
        <v>2023-01-19</v>
      </c>
      <c r="B174" s="1" t="str">
        <f>"0500"</f>
        <v>0500</v>
      </c>
      <c r="C174" s="2" t="s">
        <v>13</v>
      </c>
      <c r="E174" s="1" t="str">
        <f t="shared" si="7"/>
        <v>02</v>
      </c>
      <c r="F174" s="1">
        <v>2</v>
      </c>
      <c r="G174" s="1" t="s">
        <v>14</v>
      </c>
      <c r="H174" s="1" t="s">
        <v>15</v>
      </c>
      <c r="I174" s="1" t="s">
        <v>17</v>
      </c>
      <c r="J174" s="4"/>
      <c r="K174" s="3" t="s">
        <v>16</v>
      </c>
      <c r="L174" s="1">
        <v>2011</v>
      </c>
      <c r="M174" s="1" t="s">
        <v>18</v>
      </c>
    </row>
    <row r="175" spans="1:13" ht="28.5">
      <c r="A175" s="1" t="str">
        <f t="shared" si="8"/>
        <v>2023-01-19</v>
      </c>
      <c r="B175" s="1" t="str">
        <f>"0600"</f>
        <v>0600</v>
      </c>
      <c r="C175" s="2" t="s">
        <v>19</v>
      </c>
      <c r="D175" s="2" t="s">
        <v>318</v>
      </c>
      <c r="E175" s="1" t="str">
        <f t="shared" si="7"/>
        <v>02</v>
      </c>
      <c r="F175" s="1">
        <v>1</v>
      </c>
      <c r="G175" s="1" t="s">
        <v>20</v>
      </c>
      <c r="I175" s="1" t="s">
        <v>17</v>
      </c>
      <c r="J175" s="4"/>
      <c r="K175" s="3" t="s">
        <v>21</v>
      </c>
      <c r="L175" s="1">
        <v>2019</v>
      </c>
      <c r="M175" s="1" t="s">
        <v>18</v>
      </c>
    </row>
    <row r="176" spans="1:13" ht="28.5">
      <c r="A176" s="1" t="str">
        <f t="shared" si="8"/>
        <v>2023-01-19</v>
      </c>
      <c r="B176" s="1" t="str">
        <f>"0625"</f>
        <v>0625</v>
      </c>
      <c r="C176" s="2" t="s">
        <v>19</v>
      </c>
      <c r="D176" s="2" t="s">
        <v>319</v>
      </c>
      <c r="E176" s="1" t="str">
        <f t="shared" si="7"/>
        <v>02</v>
      </c>
      <c r="F176" s="1">
        <v>2</v>
      </c>
      <c r="G176" s="1" t="s">
        <v>20</v>
      </c>
      <c r="I176" s="1" t="s">
        <v>17</v>
      </c>
      <c r="J176" s="4"/>
      <c r="K176" s="3" t="s">
        <v>21</v>
      </c>
      <c r="L176" s="1">
        <v>2019</v>
      </c>
      <c r="M176" s="1" t="s">
        <v>18</v>
      </c>
    </row>
    <row r="177" spans="1:13" ht="57.75">
      <c r="A177" s="1" t="str">
        <f t="shared" si="8"/>
        <v>2023-01-19</v>
      </c>
      <c r="B177" s="1" t="str">
        <f>"0650"</f>
        <v>0650</v>
      </c>
      <c r="C177" s="2" t="s">
        <v>25</v>
      </c>
      <c r="D177" s="2" t="s">
        <v>321</v>
      </c>
      <c r="E177" s="1" t="str">
        <f t="shared" si="7"/>
        <v>02</v>
      </c>
      <c r="F177" s="1">
        <v>8</v>
      </c>
      <c r="G177" s="1" t="s">
        <v>20</v>
      </c>
      <c r="I177" s="1" t="s">
        <v>17</v>
      </c>
      <c r="J177" s="4"/>
      <c r="K177" s="3" t="s">
        <v>320</v>
      </c>
      <c r="L177" s="1">
        <v>2018</v>
      </c>
      <c r="M177" s="1" t="s">
        <v>28</v>
      </c>
    </row>
    <row r="178" spans="1:13" ht="72">
      <c r="A178" s="1" t="str">
        <f t="shared" si="8"/>
        <v>2023-01-19</v>
      </c>
      <c r="B178" s="1" t="str">
        <f>"0715"</f>
        <v>0715</v>
      </c>
      <c r="C178" s="2" t="s">
        <v>29</v>
      </c>
      <c r="D178" s="2" t="s">
        <v>323</v>
      </c>
      <c r="E178" s="1" t="str">
        <f t="shared" si="7"/>
        <v>02</v>
      </c>
      <c r="F178" s="1">
        <v>7</v>
      </c>
      <c r="G178" s="1" t="s">
        <v>20</v>
      </c>
      <c r="I178" s="1" t="s">
        <v>17</v>
      </c>
      <c r="J178" s="4"/>
      <c r="K178" s="3" t="s">
        <v>322</v>
      </c>
      <c r="L178" s="1">
        <v>2018</v>
      </c>
      <c r="M178" s="1" t="s">
        <v>18</v>
      </c>
    </row>
    <row r="179" spans="1:13" ht="43.5">
      <c r="A179" s="1" t="str">
        <f t="shared" si="8"/>
        <v>2023-01-19</v>
      </c>
      <c r="B179" s="1" t="str">
        <f>"0730"</f>
        <v>0730</v>
      </c>
      <c r="C179" s="2" t="s">
        <v>31</v>
      </c>
      <c r="D179" s="2" t="s">
        <v>325</v>
      </c>
      <c r="E179" s="1" t="str">
        <f>"01"</f>
        <v>01</v>
      </c>
      <c r="F179" s="1">
        <v>13</v>
      </c>
      <c r="G179" s="1" t="s">
        <v>20</v>
      </c>
      <c r="I179" s="1" t="s">
        <v>17</v>
      </c>
      <c r="J179" s="4"/>
      <c r="K179" s="3" t="s">
        <v>324</v>
      </c>
      <c r="L179" s="1">
        <v>2009</v>
      </c>
      <c r="M179" s="1" t="s">
        <v>34</v>
      </c>
    </row>
    <row r="180" spans="1:13" ht="72">
      <c r="A180" s="1" t="str">
        <f t="shared" si="8"/>
        <v>2023-01-19</v>
      </c>
      <c r="B180" s="1" t="str">
        <f>"0755"</f>
        <v>0755</v>
      </c>
      <c r="C180" s="2" t="s">
        <v>35</v>
      </c>
      <c r="D180" s="2" t="s">
        <v>327</v>
      </c>
      <c r="E180" s="1" t="str">
        <f>"02"</f>
        <v>02</v>
      </c>
      <c r="F180" s="1">
        <v>19</v>
      </c>
      <c r="G180" s="1" t="s">
        <v>20</v>
      </c>
      <c r="I180" s="1" t="s">
        <v>17</v>
      </c>
      <c r="J180" s="4"/>
      <c r="K180" s="3" t="s">
        <v>326</v>
      </c>
      <c r="L180" s="1">
        <v>2020</v>
      </c>
      <c r="M180" s="1" t="s">
        <v>28</v>
      </c>
    </row>
    <row r="181" spans="1:13" ht="57.75">
      <c r="A181" s="1" t="str">
        <f t="shared" si="8"/>
        <v>2023-01-19</v>
      </c>
      <c r="B181" s="1" t="str">
        <f>"0805"</f>
        <v>0805</v>
      </c>
      <c r="C181" s="2" t="s">
        <v>39</v>
      </c>
      <c r="D181" s="2" t="s">
        <v>329</v>
      </c>
      <c r="E181" s="1" t="str">
        <f>"01"</f>
        <v>01</v>
      </c>
      <c r="F181" s="1">
        <v>37</v>
      </c>
      <c r="G181" s="1" t="s">
        <v>20</v>
      </c>
      <c r="I181" s="1" t="s">
        <v>17</v>
      </c>
      <c r="J181" s="4"/>
      <c r="K181" s="3" t="s">
        <v>328</v>
      </c>
      <c r="L181" s="1">
        <v>2020</v>
      </c>
      <c r="M181" s="1" t="s">
        <v>28</v>
      </c>
    </row>
    <row r="182" spans="1:13" ht="57.75">
      <c r="A182" s="1" t="str">
        <f t="shared" si="8"/>
        <v>2023-01-19</v>
      </c>
      <c r="B182" s="1" t="str">
        <f>"0815"</f>
        <v>0815</v>
      </c>
      <c r="C182" s="2" t="s">
        <v>42</v>
      </c>
      <c r="D182" s="2" t="s">
        <v>331</v>
      </c>
      <c r="E182" s="1" t="str">
        <f>"01"</f>
        <v>01</v>
      </c>
      <c r="F182" s="1">
        <v>7</v>
      </c>
      <c r="G182" s="1" t="s">
        <v>20</v>
      </c>
      <c r="I182" s="1" t="s">
        <v>17</v>
      </c>
      <c r="J182" s="4"/>
      <c r="K182" s="3" t="s">
        <v>330</v>
      </c>
      <c r="L182" s="1">
        <v>2020</v>
      </c>
      <c r="M182" s="1" t="s">
        <v>45</v>
      </c>
    </row>
    <row r="183" spans="1:14" ht="57.75">
      <c r="A183" s="1" t="str">
        <f t="shared" si="8"/>
        <v>2023-01-19</v>
      </c>
      <c r="B183" s="1" t="str">
        <f>"0820"</f>
        <v>0820</v>
      </c>
      <c r="C183" s="2" t="s">
        <v>46</v>
      </c>
      <c r="D183" s="2" t="s">
        <v>221</v>
      </c>
      <c r="E183" s="1" t="str">
        <f>"02"</f>
        <v>02</v>
      </c>
      <c r="F183" s="1">
        <v>23</v>
      </c>
      <c r="G183" s="1" t="s">
        <v>14</v>
      </c>
      <c r="I183" s="1" t="s">
        <v>17</v>
      </c>
      <c r="J183" s="4"/>
      <c r="K183" s="3" t="s">
        <v>220</v>
      </c>
      <c r="L183" s="1">
        <v>1987</v>
      </c>
      <c r="M183" s="1" t="s">
        <v>49</v>
      </c>
      <c r="N183" s="1" t="s">
        <v>23</v>
      </c>
    </row>
    <row r="184" spans="1:13" ht="57.75">
      <c r="A184" s="1" t="str">
        <f t="shared" si="8"/>
        <v>2023-01-19</v>
      </c>
      <c r="B184" s="1" t="str">
        <f>"0845"</f>
        <v>0845</v>
      </c>
      <c r="C184" s="2" t="s">
        <v>50</v>
      </c>
      <c r="D184" s="2" t="s">
        <v>333</v>
      </c>
      <c r="E184" s="1" t="str">
        <f>"02"</f>
        <v>02</v>
      </c>
      <c r="F184" s="1">
        <v>1</v>
      </c>
      <c r="G184" s="1" t="s">
        <v>20</v>
      </c>
      <c r="H184" s="1" t="s">
        <v>36</v>
      </c>
      <c r="I184" s="1" t="s">
        <v>17</v>
      </c>
      <c r="J184" s="4"/>
      <c r="K184" s="3" t="s">
        <v>332</v>
      </c>
      <c r="L184" s="1">
        <v>2014</v>
      </c>
      <c r="M184" s="1" t="s">
        <v>18</v>
      </c>
    </row>
    <row r="185" spans="1:13" ht="57.75">
      <c r="A185" s="1" t="str">
        <f t="shared" si="8"/>
        <v>2023-01-19</v>
      </c>
      <c r="B185" s="1" t="str">
        <f>"0910"</f>
        <v>0910</v>
      </c>
      <c r="C185" s="2" t="s">
        <v>50</v>
      </c>
      <c r="D185" s="2" t="s">
        <v>280</v>
      </c>
      <c r="E185" s="1" t="str">
        <f>"02"</f>
        <v>02</v>
      </c>
      <c r="F185" s="1">
        <v>6</v>
      </c>
      <c r="G185" s="1" t="s">
        <v>14</v>
      </c>
      <c r="H185" s="1" t="s">
        <v>208</v>
      </c>
      <c r="I185" s="1" t="s">
        <v>17</v>
      </c>
      <c r="J185" s="4"/>
      <c r="K185" s="3" t="s">
        <v>279</v>
      </c>
      <c r="L185" s="1">
        <v>2014</v>
      </c>
      <c r="M185" s="1" t="s">
        <v>18</v>
      </c>
    </row>
    <row r="186" spans="1:13" ht="43.5">
      <c r="A186" s="1" t="str">
        <f t="shared" si="8"/>
        <v>2023-01-19</v>
      </c>
      <c r="B186" s="1" t="str">
        <f>"0935"</f>
        <v>0935</v>
      </c>
      <c r="C186" s="2" t="s">
        <v>55</v>
      </c>
      <c r="D186" s="2" t="s">
        <v>335</v>
      </c>
      <c r="E186" s="1" t="str">
        <f>"03"</f>
        <v>03</v>
      </c>
      <c r="F186" s="1">
        <v>8</v>
      </c>
      <c r="G186" s="1" t="s">
        <v>20</v>
      </c>
      <c r="I186" s="1" t="s">
        <v>17</v>
      </c>
      <c r="J186" s="4"/>
      <c r="K186" s="3" t="s">
        <v>334</v>
      </c>
      <c r="L186" s="1">
        <v>2019</v>
      </c>
      <c r="M186" s="1" t="s">
        <v>28</v>
      </c>
    </row>
    <row r="187" spans="1:14" ht="72">
      <c r="A187" s="1" t="str">
        <f t="shared" si="8"/>
        <v>2023-01-19</v>
      </c>
      <c r="B187" s="1" t="str">
        <f>"1000"</f>
        <v>1000</v>
      </c>
      <c r="C187" s="2" t="s">
        <v>302</v>
      </c>
      <c r="D187" s="2" t="s">
        <v>304</v>
      </c>
      <c r="E187" s="1" t="str">
        <f>"01"</f>
        <v>01</v>
      </c>
      <c r="F187" s="1">
        <v>1</v>
      </c>
      <c r="G187" s="1" t="s">
        <v>14</v>
      </c>
      <c r="H187" s="1" t="s">
        <v>36</v>
      </c>
      <c r="I187" s="1" t="s">
        <v>17</v>
      </c>
      <c r="J187" s="4"/>
      <c r="K187" s="3" t="s">
        <v>303</v>
      </c>
      <c r="L187" s="1">
        <v>2016</v>
      </c>
      <c r="M187" s="1" t="s">
        <v>28</v>
      </c>
      <c r="N187" s="1" t="s">
        <v>23</v>
      </c>
    </row>
    <row r="188" spans="1:13" ht="43.5">
      <c r="A188" s="1" t="str">
        <f t="shared" si="8"/>
        <v>2023-01-19</v>
      </c>
      <c r="B188" s="1" t="str">
        <f>"1055"</f>
        <v>1055</v>
      </c>
      <c r="C188" s="2" t="s">
        <v>197</v>
      </c>
      <c r="D188" s="2" t="s">
        <v>337</v>
      </c>
      <c r="E188" s="1" t="str">
        <f>"01"</f>
        <v>01</v>
      </c>
      <c r="F188" s="1">
        <v>10</v>
      </c>
      <c r="G188" s="1" t="s">
        <v>20</v>
      </c>
      <c r="I188" s="1" t="s">
        <v>17</v>
      </c>
      <c r="J188" s="4"/>
      <c r="K188" s="3" t="s">
        <v>336</v>
      </c>
      <c r="L188" s="1">
        <v>2010</v>
      </c>
      <c r="M188" s="1" t="s">
        <v>18</v>
      </c>
    </row>
    <row r="189" spans="1:14" ht="72">
      <c r="A189" s="1" t="str">
        <f t="shared" si="8"/>
        <v>2023-01-19</v>
      </c>
      <c r="B189" s="1" t="str">
        <f>"1105"</f>
        <v>1105</v>
      </c>
      <c r="C189" s="2" t="s">
        <v>305</v>
      </c>
      <c r="E189" s="1" t="str">
        <f>"01"</f>
        <v>01</v>
      </c>
      <c r="F189" s="1">
        <v>3</v>
      </c>
      <c r="G189" s="1" t="s">
        <v>14</v>
      </c>
      <c r="H189" s="1" t="s">
        <v>36</v>
      </c>
      <c r="I189" s="1" t="s">
        <v>17</v>
      </c>
      <c r="J189" s="4"/>
      <c r="K189" s="3" t="s">
        <v>306</v>
      </c>
      <c r="L189" s="1">
        <v>2021</v>
      </c>
      <c r="M189" s="1" t="s">
        <v>34</v>
      </c>
      <c r="N189" s="1" t="s">
        <v>23</v>
      </c>
    </row>
    <row r="190" spans="1:14" ht="57.75">
      <c r="A190" s="1" t="str">
        <f t="shared" si="8"/>
        <v>2023-01-19</v>
      </c>
      <c r="B190" s="1" t="str">
        <f>"1200"</f>
        <v>1200</v>
      </c>
      <c r="C190" s="2" t="s">
        <v>307</v>
      </c>
      <c r="D190" s="2" t="s">
        <v>310</v>
      </c>
      <c r="E190" s="1" t="str">
        <f>"01"</f>
        <v>01</v>
      </c>
      <c r="F190" s="1">
        <v>2</v>
      </c>
      <c r="G190" s="1" t="s">
        <v>14</v>
      </c>
      <c r="H190" s="1" t="s">
        <v>308</v>
      </c>
      <c r="I190" s="1" t="s">
        <v>17</v>
      </c>
      <c r="J190" s="4"/>
      <c r="K190" s="3" t="s">
        <v>309</v>
      </c>
      <c r="L190" s="1">
        <v>2008</v>
      </c>
      <c r="M190" s="1" t="s">
        <v>18</v>
      </c>
      <c r="N190" s="1" t="s">
        <v>23</v>
      </c>
    </row>
    <row r="191" spans="1:14" ht="57.75">
      <c r="A191" s="1" t="str">
        <f t="shared" si="8"/>
        <v>2023-01-19</v>
      </c>
      <c r="B191" s="1" t="str">
        <f>"1300"</f>
        <v>1300</v>
      </c>
      <c r="C191" s="2" t="s">
        <v>338</v>
      </c>
      <c r="E191" s="1" t="str">
        <f>" "</f>
        <v> </v>
      </c>
      <c r="F191" s="1">
        <v>0</v>
      </c>
      <c r="G191" s="1" t="s">
        <v>14</v>
      </c>
      <c r="H191" s="1" t="s">
        <v>36</v>
      </c>
      <c r="I191" s="1" t="s">
        <v>17</v>
      </c>
      <c r="J191" s="4"/>
      <c r="K191" s="3" t="s">
        <v>339</v>
      </c>
      <c r="L191" s="1">
        <v>2020</v>
      </c>
      <c r="M191" s="1" t="s">
        <v>18</v>
      </c>
      <c r="N191" s="1" t="s">
        <v>23</v>
      </c>
    </row>
    <row r="192" spans="1:13" ht="57.75">
      <c r="A192" s="1" t="str">
        <f t="shared" si="8"/>
        <v>2023-01-19</v>
      </c>
      <c r="B192" s="1" t="str">
        <f>"1400"</f>
        <v>1400</v>
      </c>
      <c r="C192" s="2" t="s">
        <v>129</v>
      </c>
      <c r="E192" s="1" t="str">
        <f>"04"</f>
        <v>04</v>
      </c>
      <c r="F192" s="1">
        <v>84</v>
      </c>
      <c r="G192" s="1" t="s">
        <v>14</v>
      </c>
      <c r="H192" s="1" t="s">
        <v>204</v>
      </c>
      <c r="I192" s="1" t="s">
        <v>17</v>
      </c>
      <c r="J192" s="4"/>
      <c r="K192" s="3" t="s">
        <v>340</v>
      </c>
      <c r="L192" s="1">
        <v>2022</v>
      </c>
      <c r="M192" s="1" t="s">
        <v>96</v>
      </c>
    </row>
    <row r="193" spans="1:13" ht="72">
      <c r="A193" s="1" t="str">
        <f t="shared" si="8"/>
        <v>2023-01-19</v>
      </c>
      <c r="B193" s="1" t="str">
        <f>"1430"</f>
        <v>1430</v>
      </c>
      <c r="C193" s="2" t="s">
        <v>131</v>
      </c>
      <c r="D193" s="2" t="s">
        <v>342</v>
      </c>
      <c r="E193" s="1" t="str">
        <f>"02"</f>
        <v>02</v>
      </c>
      <c r="F193" s="1">
        <v>55</v>
      </c>
      <c r="G193" s="1" t="s">
        <v>20</v>
      </c>
      <c r="I193" s="1" t="s">
        <v>17</v>
      </c>
      <c r="J193" s="4"/>
      <c r="K193" s="3" t="s">
        <v>341</v>
      </c>
      <c r="L193" s="1">
        <v>0</v>
      </c>
      <c r="M193" s="1" t="s">
        <v>18</v>
      </c>
    </row>
    <row r="194" spans="1:13" ht="72">
      <c r="A194" s="1" t="str">
        <f t="shared" si="8"/>
        <v>2023-01-19</v>
      </c>
      <c r="B194" s="1" t="str">
        <f>"1500"</f>
        <v>1500</v>
      </c>
      <c r="C194" s="2" t="s">
        <v>50</v>
      </c>
      <c r="D194" s="2" t="s">
        <v>52</v>
      </c>
      <c r="E194" s="1" t="str">
        <f>"02"</f>
        <v>02</v>
      </c>
      <c r="F194" s="1">
        <v>7</v>
      </c>
      <c r="G194" s="1" t="s">
        <v>20</v>
      </c>
      <c r="I194" s="1" t="s">
        <v>17</v>
      </c>
      <c r="J194" s="4"/>
      <c r="K194" s="3" t="s">
        <v>51</v>
      </c>
      <c r="L194" s="1">
        <v>2014</v>
      </c>
      <c r="M194" s="1" t="s">
        <v>18</v>
      </c>
    </row>
    <row r="195" spans="1:13" ht="57.75">
      <c r="A195" s="1" t="str">
        <f t="shared" si="8"/>
        <v>2023-01-19</v>
      </c>
      <c r="B195" s="1" t="str">
        <f>"1525"</f>
        <v>1525</v>
      </c>
      <c r="C195" s="2" t="s">
        <v>343</v>
      </c>
      <c r="D195" s="2" t="s">
        <v>343</v>
      </c>
      <c r="E195" s="1" t="str">
        <f>"01"</f>
        <v>01</v>
      </c>
      <c r="F195" s="1">
        <v>4</v>
      </c>
      <c r="G195" s="1" t="s">
        <v>20</v>
      </c>
      <c r="I195" s="1" t="s">
        <v>17</v>
      </c>
      <c r="J195" s="4"/>
      <c r="K195" s="3" t="s">
        <v>344</v>
      </c>
      <c r="L195" s="1">
        <v>0</v>
      </c>
      <c r="M195" s="1" t="s">
        <v>88</v>
      </c>
    </row>
    <row r="196" spans="1:13" ht="72">
      <c r="A196" s="1" t="str">
        <f t="shared" si="8"/>
        <v>2023-01-19</v>
      </c>
      <c r="B196" s="1" t="str">
        <f>"1540"</f>
        <v>1540</v>
      </c>
      <c r="C196" s="2" t="s">
        <v>39</v>
      </c>
      <c r="D196" s="2" t="s">
        <v>346</v>
      </c>
      <c r="E196" s="1" t="str">
        <f>"01"</f>
        <v>01</v>
      </c>
      <c r="F196" s="1">
        <v>1</v>
      </c>
      <c r="G196" s="1" t="s">
        <v>20</v>
      </c>
      <c r="I196" s="1" t="s">
        <v>17</v>
      </c>
      <c r="J196" s="4"/>
      <c r="K196" s="3" t="s">
        <v>345</v>
      </c>
      <c r="L196" s="1">
        <v>2020</v>
      </c>
      <c r="M196" s="1" t="s">
        <v>28</v>
      </c>
    </row>
    <row r="197" spans="1:13" ht="57.75">
      <c r="A197" s="1" t="str">
        <f t="shared" si="8"/>
        <v>2023-01-19</v>
      </c>
      <c r="B197" s="1" t="str">
        <f>"1555"</f>
        <v>1555</v>
      </c>
      <c r="C197" s="2" t="s">
        <v>285</v>
      </c>
      <c r="D197" s="2" t="s">
        <v>348</v>
      </c>
      <c r="E197" s="1" t="str">
        <f>"01"</f>
        <v>01</v>
      </c>
      <c r="F197" s="1">
        <v>4</v>
      </c>
      <c r="G197" s="1" t="s">
        <v>20</v>
      </c>
      <c r="I197" s="1" t="s">
        <v>17</v>
      </c>
      <c r="J197" s="4"/>
      <c r="K197" s="3" t="s">
        <v>347</v>
      </c>
      <c r="L197" s="1">
        <v>2021</v>
      </c>
      <c r="M197" s="1" t="s">
        <v>143</v>
      </c>
    </row>
    <row r="198" spans="1:14" ht="72">
      <c r="A198" s="1" t="str">
        <f t="shared" si="8"/>
        <v>2023-01-19</v>
      </c>
      <c r="B198" s="1" t="str">
        <f>"1600"</f>
        <v>1600</v>
      </c>
      <c r="C198" s="2" t="s">
        <v>144</v>
      </c>
      <c r="D198" s="2" t="s">
        <v>350</v>
      </c>
      <c r="E198" s="1" t="str">
        <f>"01"</f>
        <v>01</v>
      </c>
      <c r="F198" s="1">
        <v>3</v>
      </c>
      <c r="G198" s="1" t="s">
        <v>20</v>
      </c>
      <c r="I198" s="1" t="s">
        <v>17</v>
      </c>
      <c r="J198" s="4"/>
      <c r="K198" s="3" t="s">
        <v>349</v>
      </c>
      <c r="L198" s="1">
        <v>2019</v>
      </c>
      <c r="M198" s="1" t="s">
        <v>18</v>
      </c>
      <c r="N198" s="1" t="s">
        <v>23</v>
      </c>
    </row>
    <row r="199" spans="1:14" ht="43.5">
      <c r="A199" s="1" t="str">
        <f t="shared" si="8"/>
        <v>2023-01-19</v>
      </c>
      <c r="B199" s="1" t="str">
        <f>"1630"</f>
        <v>1630</v>
      </c>
      <c r="C199" s="2" t="s">
        <v>46</v>
      </c>
      <c r="D199" s="2" t="s">
        <v>480</v>
      </c>
      <c r="E199" s="1" t="str">
        <f>"02"</f>
        <v>02</v>
      </c>
      <c r="F199" s="1">
        <v>25</v>
      </c>
      <c r="G199" s="1" t="s">
        <v>14</v>
      </c>
      <c r="I199" s="1" t="s">
        <v>17</v>
      </c>
      <c r="J199" s="4"/>
      <c r="K199" s="3" t="s">
        <v>351</v>
      </c>
      <c r="L199" s="1">
        <v>1987</v>
      </c>
      <c r="M199" s="1" t="s">
        <v>49</v>
      </c>
      <c r="N199" s="1" t="s">
        <v>23</v>
      </c>
    </row>
    <row r="200" spans="1:13" ht="72">
      <c r="A200" s="1" t="str">
        <f t="shared" si="8"/>
        <v>2023-01-19</v>
      </c>
      <c r="B200" s="1" t="str">
        <f>"1700"</f>
        <v>1700</v>
      </c>
      <c r="C200" s="2" t="s">
        <v>293</v>
      </c>
      <c r="D200" s="2" t="s">
        <v>481</v>
      </c>
      <c r="E200" s="1" t="str">
        <f>"2019"</f>
        <v>2019</v>
      </c>
      <c r="F200" s="1">
        <v>21</v>
      </c>
      <c r="G200" s="1" t="s">
        <v>20</v>
      </c>
      <c r="I200" s="1" t="s">
        <v>17</v>
      </c>
      <c r="J200" s="4"/>
      <c r="K200" s="3" t="s">
        <v>352</v>
      </c>
      <c r="L200" s="1">
        <v>2019</v>
      </c>
      <c r="M200" s="1" t="s">
        <v>18</v>
      </c>
    </row>
    <row r="201" spans="1:13" ht="57.75">
      <c r="A201" s="1" t="str">
        <f t="shared" si="8"/>
        <v>2023-01-19</v>
      </c>
      <c r="B201" s="1" t="str">
        <f>"1715"</f>
        <v>1715</v>
      </c>
      <c r="C201" s="2" t="s">
        <v>293</v>
      </c>
      <c r="D201" s="2" t="s">
        <v>354</v>
      </c>
      <c r="E201" s="1" t="str">
        <f>"2019"</f>
        <v>2019</v>
      </c>
      <c r="F201" s="1">
        <v>22</v>
      </c>
      <c r="G201" s="1" t="s">
        <v>20</v>
      </c>
      <c r="I201" s="1" t="s">
        <v>17</v>
      </c>
      <c r="J201" s="4"/>
      <c r="K201" s="3" t="s">
        <v>353</v>
      </c>
      <c r="L201" s="1">
        <v>2019</v>
      </c>
      <c r="M201" s="1" t="s">
        <v>18</v>
      </c>
    </row>
    <row r="202" spans="1:13" ht="72">
      <c r="A202" s="1" t="str">
        <f t="shared" si="8"/>
        <v>2023-01-19</v>
      </c>
      <c r="B202" s="1" t="str">
        <f>"1730"</f>
        <v>1730</v>
      </c>
      <c r="C202" s="2" t="s">
        <v>355</v>
      </c>
      <c r="E202" s="1" t="str">
        <f>"2021"</f>
        <v>2021</v>
      </c>
      <c r="F202" s="1">
        <v>89</v>
      </c>
      <c r="G202" s="1" t="s">
        <v>58</v>
      </c>
      <c r="J202" s="4"/>
      <c r="K202" s="3" t="s">
        <v>356</v>
      </c>
      <c r="L202" s="1">
        <v>2021</v>
      </c>
      <c r="M202" s="1" t="s">
        <v>357</v>
      </c>
    </row>
    <row r="203" spans="1:13" ht="57.75">
      <c r="A203" s="1" t="str">
        <f t="shared" si="8"/>
        <v>2023-01-19</v>
      </c>
      <c r="B203" s="1" t="str">
        <f>"1800"</f>
        <v>1800</v>
      </c>
      <c r="C203" s="2" t="s">
        <v>155</v>
      </c>
      <c r="D203" s="2" t="s">
        <v>299</v>
      </c>
      <c r="E203" s="1" t="str">
        <f>"2022"</f>
        <v>2022</v>
      </c>
      <c r="F203" s="1">
        <v>12</v>
      </c>
      <c r="G203" s="1" t="s">
        <v>14</v>
      </c>
      <c r="I203" s="1" t="s">
        <v>17</v>
      </c>
      <c r="J203" s="4"/>
      <c r="K203" s="3" t="s">
        <v>156</v>
      </c>
      <c r="L203" s="1">
        <v>2022</v>
      </c>
      <c r="M203" s="1" t="s">
        <v>18</v>
      </c>
    </row>
    <row r="204" spans="1:13" ht="57.75">
      <c r="A204" s="1" t="str">
        <f t="shared" si="8"/>
        <v>2023-01-19</v>
      </c>
      <c r="B204" s="1" t="str">
        <f>"1830"</f>
        <v>1830</v>
      </c>
      <c r="C204" s="2" t="s">
        <v>83</v>
      </c>
      <c r="E204" s="1" t="str">
        <f>"2023"</f>
        <v>2023</v>
      </c>
      <c r="F204" s="1">
        <v>9</v>
      </c>
      <c r="G204" s="1" t="s">
        <v>58</v>
      </c>
      <c r="J204" s="4"/>
      <c r="K204" s="3" t="s">
        <v>84</v>
      </c>
      <c r="L204" s="1">
        <v>2023</v>
      </c>
      <c r="M204" s="1" t="s">
        <v>18</v>
      </c>
    </row>
    <row r="205" spans="1:14" ht="57.75">
      <c r="A205" s="7" t="str">
        <f t="shared" si="8"/>
        <v>2023-01-19</v>
      </c>
      <c r="B205" s="7" t="str">
        <f>"1840"</f>
        <v>1840</v>
      </c>
      <c r="C205" s="8" t="s">
        <v>302</v>
      </c>
      <c r="D205" s="8" t="s">
        <v>359</v>
      </c>
      <c r="E205" s="7" t="str">
        <f>"01"</f>
        <v>01</v>
      </c>
      <c r="F205" s="7">
        <v>2</v>
      </c>
      <c r="G205" s="7" t="s">
        <v>20</v>
      </c>
      <c r="H205" s="7"/>
      <c r="I205" s="7" t="s">
        <v>17</v>
      </c>
      <c r="J205" s="5" t="s">
        <v>487</v>
      </c>
      <c r="K205" s="6" t="s">
        <v>358</v>
      </c>
      <c r="L205" s="7">
        <v>2016</v>
      </c>
      <c r="M205" s="7" t="s">
        <v>28</v>
      </c>
      <c r="N205" s="7" t="s">
        <v>23</v>
      </c>
    </row>
    <row r="206" spans="1:14" ht="72">
      <c r="A206" s="7" t="str">
        <f t="shared" si="8"/>
        <v>2023-01-19</v>
      </c>
      <c r="B206" s="7" t="str">
        <f>"1930"</f>
        <v>1930</v>
      </c>
      <c r="C206" s="8" t="s">
        <v>360</v>
      </c>
      <c r="D206" s="8" t="s">
        <v>362</v>
      </c>
      <c r="E206" s="7" t="str">
        <f>"02"</f>
        <v>02</v>
      </c>
      <c r="F206" s="7">
        <v>2</v>
      </c>
      <c r="G206" s="7" t="s">
        <v>20</v>
      </c>
      <c r="H206" s="7"/>
      <c r="I206" s="7" t="s">
        <v>17</v>
      </c>
      <c r="J206" s="5" t="s">
        <v>498</v>
      </c>
      <c r="K206" s="6" t="s">
        <v>361</v>
      </c>
      <c r="L206" s="7">
        <v>2018</v>
      </c>
      <c r="M206" s="7" t="s">
        <v>18</v>
      </c>
      <c r="N206" s="7" t="s">
        <v>23</v>
      </c>
    </row>
    <row r="207" spans="1:14" ht="57.75">
      <c r="A207" s="7" t="str">
        <f t="shared" si="8"/>
        <v>2023-01-19</v>
      </c>
      <c r="B207" s="7" t="str">
        <f>"2000"</f>
        <v>2000</v>
      </c>
      <c r="C207" s="8" t="s">
        <v>363</v>
      </c>
      <c r="D207" s="8" t="s">
        <v>365</v>
      </c>
      <c r="E207" s="7" t="str">
        <f>"02"</f>
        <v>02</v>
      </c>
      <c r="F207" s="7">
        <v>6</v>
      </c>
      <c r="G207" s="7" t="s">
        <v>20</v>
      </c>
      <c r="H207" s="7"/>
      <c r="I207" s="7"/>
      <c r="J207" s="5" t="s">
        <v>499</v>
      </c>
      <c r="K207" s="6" t="s">
        <v>364</v>
      </c>
      <c r="L207" s="7">
        <v>2022</v>
      </c>
      <c r="M207" s="7" t="s">
        <v>18</v>
      </c>
      <c r="N207" s="7"/>
    </row>
    <row r="208" spans="1:14" ht="72">
      <c r="A208" s="7" t="str">
        <f t="shared" si="8"/>
        <v>2023-01-19</v>
      </c>
      <c r="B208" s="7" t="str">
        <f>"2030"</f>
        <v>2030</v>
      </c>
      <c r="C208" s="8" t="s">
        <v>366</v>
      </c>
      <c r="D208" s="8"/>
      <c r="E208" s="7" t="str">
        <f>"01"</f>
        <v>01</v>
      </c>
      <c r="F208" s="7">
        <v>5</v>
      </c>
      <c r="G208" s="7" t="s">
        <v>81</v>
      </c>
      <c r="H208" s="7"/>
      <c r="I208" s="7"/>
      <c r="J208" s="5" t="s">
        <v>500</v>
      </c>
      <c r="K208" s="6" t="s">
        <v>367</v>
      </c>
      <c r="L208" s="7">
        <v>2022</v>
      </c>
      <c r="M208" s="7" t="s">
        <v>18</v>
      </c>
      <c r="N208" s="7" t="s">
        <v>23</v>
      </c>
    </row>
    <row r="209" spans="1:14" ht="72">
      <c r="A209" s="7" t="str">
        <f t="shared" si="8"/>
        <v>2023-01-19</v>
      </c>
      <c r="B209" s="7" t="str">
        <f>"2105"</f>
        <v>2105</v>
      </c>
      <c r="C209" s="8" t="s">
        <v>366</v>
      </c>
      <c r="D209" s="8"/>
      <c r="E209" s="7" t="str">
        <f>"01"</f>
        <v>01</v>
      </c>
      <c r="F209" s="7">
        <v>6</v>
      </c>
      <c r="G209" s="7" t="s">
        <v>81</v>
      </c>
      <c r="H209" s="7"/>
      <c r="I209" s="7"/>
      <c r="J209" s="5" t="s">
        <v>500</v>
      </c>
      <c r="K209" s="6" t="s">
        <v>368</v>
      </c>
      <c r="L209" s="7">
        <v>2022</v>
      </c>
      <c r="M209" s="7" t="s">
        <v>18</v>
      </c>
      <c r="N209" s="7" t="s">
        <v>23</v>
      </c>
    </row>
    <row r="210" spans="1:14" ht="72">
      <c r="A210" s="7" t="str">
        <f t="shared" si="8"/>
        <v>2023-01-19</v>
      </c>
      <c r="B210" s="7" t="str">
        <f>"2145"</f>
        <v>2145</v>
      </c>
      <c r="C210" s="8" t="s">
        <v>369</v>
      </c>
      <c r="D210" s="8" t="s">
        <v>88</v>
      </c>
      <c r="E210" s="7" t="str">
        <f>" "</f>
        <v> </v>
      </c>
      <c r="F210" s="7">
        <v>0</v>
      </c>
      <c r="G210" s="7" t="s">
        <v>251</v>
      </c>
      <c r="H210" s="7" t="s">
        <v>370</v>
      </c>
      <c r="I210" s="7" t="s">
        <v>17</v>
      </c>
      <c r="J210" s="5" t="s">
        <v>501</v>
      </c>
      <c r="K210" s="6" t="s">
        <v>371</v>
      </c>
      <c r="L210" s="7">
        <v>2011</v>
      </c>
      <c r="M210" s="7" t="s">
        <v>18</v>
      </c>
      <c r="N210" s="7" t="s">
        <v>23</v>
      </c>
    </row>
    <row r="211" spans="1:13" ht="43.5">
      <c r="A211" s="1" t="str">
        <f t="shared" si="8"/>
        <v>2023-01-19</v>
      </c>
      <c r="B211" s="1" t="str">
        <f>"2330"</f>
        <v>2330</v>
      </c>
      <c r="C211" s="2" t="s">
        <v>372</v>
      </c>
      <c r="E211" s="1" t="str">
        <f>"00"</f>
        <v>00</v>
      </c>
      <c r="F211" s="1">
        <v>0</v>
      </c>
      <c r="G211" s="1" t="s">
        <v>20</v>
      </c>
      <c r="I211" s="1" t="s">
        <v>17</v>
      </c>
      <c r="J211" s="4"/>
      <c r="K211" s="3" t="s">
        <v>373</v>
      </c>
      <c r="L211" s="1">
        <v>2018</v>
      </c>
      <c r="M211" s="1" t="s">
        <v>28</v>
      </c>
    </row>
    <row r="212" spans="1:13" ht="43.5">
      <c r="A212" s="1" t="str">
        <f t="shared" si="8"/>
        <v>2023-01-19</v>
      </c>
      <c r="B212" s="1" t="str">
        <f>"2355"</f>
        <v>2355</v>
      </c>
      <c r="C212" s="2" t="s">
        <v>374</v>
      </c>
      <c r="E212" s="1" t="str">
        <f>" "</f>
        <v> </v>
      </c>
      <c r="F212" s="1">
        <v>0</v>
      </c>
      <c r="G212" s="1" t="s">
        <v>20</v>
      </c>
      <c r="I212" s="1" t="s">
        <v>17</v>
      </c>
      <c r="J212" s="4"/>
      <c r="K212" s="3" t="s">
        <v>375</v>
      </c>
      <c r="L212" s="1">
        <v>2013</v>
      </c>
      <c r="M212" s="1" t="s">
        <v>18</v>
      </c>
    </row>
    <row r="213" spans="1:13" ht="72">
      <c r="A213" s="1" t="str">
        <f t="shared" si="8"/>
        <v>2023-01-19</v>
      </c>
      <c r="B213" s="1" t="str">
        <f>"2400"</f>
        <v>2400</v>
      </c>
      <c r="C213" s="2" t="s">
        <v>13</v>
      </c>
      <c r="E213" s="1" t="str">
        <f aca="true" t="shared" si="9" ref="E213:E224">"02"</f>
        <v>02</v>
      </c>
      <c r="F213" s="1">
        <v>3</v>
      </c>
      <c r="G213" s="1" t="s">
        <v>14</v>
      </c>
      <c r="H213" s="1" t="s">
        <v>15</v>
      </c>
      <c r="I213" s="1" t="s">
        <v>17</v>
      </c>
      <c r="J213" s="4"/>
      <c r="K213" s="3" t="s">
        <v>16</v>
      </c>
      <c r="L213" s="1">
        <v>2011</v>
      </c>
      <c r="M213" s="1" t="s">
        <v>18</v>
      </c>
    </row>
    <row r="214" spans="1:13" ht="72">
      <c r="A214" s="1" t="str">
        <f t="shared" si="8"/>
        <v>2023-01-19</v>
      </c>
      <c r="B214" s="1" t="str">
        <f>"2500"</f>
        <v>2500</v>
      </c>
      <c r="C214" s="2" t="s">
        <v>13</v>
      </c>
      <c r="E214" s="1" t="str">
        <f t="shared" si="9"/>
        <v>02</v>
      </c>
      <c r="F214" s="1">
        <v>3</v>
      </c>
      <c r="G214" s="1" t="s">
        <v>14</v>
      </c>
      <c r="H214" s="1" t="s">
        <v>15</v>
      </c>
      <c r="I214" s="1" t="s">
        <v>17</v>
      </c>
      <c r="J214" s="4"/>
      <c r="K214" s="3" t="s">
        <v>16</v>
      </c>
      <c r="L214" s="1">
        <v>2011</v>
      </c>
      <c r="M214" s="1" t="s">
        <v>18</v>
      </c>
    </row>
    <row r="215" spans="1:13" ht="72">
      <c r="A215" s="1" t="str">
        <f t="shared" si="8"/>
        <v>2023-01-19</v>
      </c>
      <c r="B215" s="1" t="str">
        <f>"2600"</f>
        <v>2600</v>
      </c>
      <c r="C215" s="2" t="s">
        <v>13</v>
      </c>
      <c r="E215" s="1" t="str">
        <f t="shared" si="9"/>
        <v>02</v>
      </c>
      <c r="F215" s="1">
        <v>3</v>
      </c>
      <c r="G215" s="1" t="s">
        <v>14</v>
      </c>
      <c r="H215" s="1" t="s">
        <v>15</v>
      </c>
      <c r="I215" s="1" t="s">
        <v>17</v>
      </c>
      <c r="J215" s="4"/>
      <c r="K215" s="3" t="s">
        <v>16</v>
      </c>
      <c r="L215" s="1">
        <v>2011</v>
      </c>
      <c r="M215" s="1" t="s">
        <v>18</v>
      </c>
    </row>
    <row r="216" spans="1:13" ht="72">
      <c r="A216" s="1" t="str">
        <f t="shared" si="8"/>
        <v>2023-01-19</v>
      </c>
      <c r="B216" s="1" t="str">
        <f>"2700"</f>
        <v>2700</v>
      </c>
      <c r="C216" s="2" t="s">
        <v>13</v>
      </c>
      <c r="E216" s="1" t="str">
        <f t="shared" si="9"/>
        <v>02</v>
      </c>
      <c r="F216" s="1">
        <v>3</v>
      </c>
      <c r="G216" s="1" t="s">
        <v>14</v>
      </c>
      <c r="H216" s="1" t="s">
        <v>15</v>
      </c>
      <c r="I216" s="1" t="s">
        <v>17</v>
      </c>
      <c r="J216" s="4"/>
      <c r="K216" s="3" t="s">
        <v>16</v>
      </c>
      <c r="L216" s="1">
        <v>2011</v>
      </c>
      <c r="M216" s="1" t="s">
        <v>18</v>
      </c>
    </row>
    <row r="217" spans="1:13" ht="72">
      <c r="A217" s="1" t="str">
        <f t="shared" si="8"/>
        <v>2023-01-19</v>
      </c>
      <c r="B217" s="1" t="str">
        <f>"2800"</f>
        <v>2800</v>
      </c>
      <c r="C217" s="2" t="s">
        <v>13</v>
      </c>
      <c r="E217" s="1" t="str">
        <f t="shared" si="9"/>
        <v>02</v>
      </c>
      <c r="F217" s="1">
        <v>3</v>
      </c>
      <c r="G217" s="1" t="s">
        <v>14</v>
      </c>
      <c r="H217" s="1" t="s">
        <v>15</v>
      </c>
      <c r="I217" s="1" t="s">
        <v>17</v>
      </c>
      <c r="J217" s="4"/>
      <c r="K217" s="3" t="s">
        <v>16</v>
      </c>
      <c r="L217" s="1">
        <v>2011</v>
      </c>
      <c r="M217" s="1" t="s">
        <v>18</v>
      </c>
    </row>
    <row r="218" spans="1:13" ht="72">
      <c r="A218" s="1" t="str">
        <f aca="true" t="shared" si="10" ref="A218:A259">"2023-01-20"</f>
        <v>2023-01-20</v>
      </c>
      <c r="B218" s="1" t="str">
        <f>"0500"</f>
        <v>0500</v>
      </c>
      <c r="C218" s="2" t="s">
        <v>13</v>
      </c>
      <c r="E218" s="1" t="str">
        <f t="shared" si="9"/>
        <v>02</v>
      </c>
      <c r="F218" s="1">
        <v>3</v>
      </c>
      <c r="G218" s="1" t="s">
        <v>14</v>
      </c>
      <c r="H218" s="1" t="s">
        <v>15</v>
      </c>
      <c r="I218" s="1" t="s">
        <v>17</v>
      </c>
      <c r="J218" s="4"/>
      <c r="K218" s="3" t="s">
        <v>16</v>
      </c>
      <c r="L218" s="1">
        <v>2011</v>
      </c>
      <c r="M218" s="1" t="s">
        <v>18</v>
      </c>
    </row>
    <row r="219" spans="1:13" ht="28.5">
      <c r="A219" s="1" t="str">
        <f t="shared" si="10"/>
        <v>2023-01-20</v>
      </c>
      <c r="B219" s="1" t="str">
        <f>"0600"</f>
        <v>0600</v>
      </c>
      <c r="C219" s="2" t="s">
        <v>19</v>
      </c>
      <c r="D219" s="2" t="s">
        <v>376</v>
      </c>
      <c r="E219" s="1" t="str">
        <f t="shared" si="9"/>
        <v>02</v>
      </c>
      <c r="F219" s="1">
        <v>3</v>
      </c>
      <c r="G219" s="1" t="s">
        <v>20</v>
      </c>
      <c r="I219" s="1" t="s">
        <v>17</v>
      </c>
      <c r="J219" s="4"/>
      <c r="K219" s="3" t="s">
        <v>21</v>
      </c>
      <c r="L219" s="1">
        <v>2019</v>
      </c>
      <c r="M219" s="1" t="s">
        <v>18</v>
      </c>
    </row>
    <row r="220" spans="1:13" ht="28.5">
      <c r="A220" s="1" t="str">
        <f t="shared" si="10"/>
        <v>2023-01-20</v>
      </c>
      <c r="B220" s="1" t="str">
        <f>"0625"</f>
        <v>0625</v>
      </c>
      <c r="C220" s="2" t="s">
        <v>19</v>
      </c>
      <c r="D220" s="2" t="s">
        <v>377</v>
      </c>
      <c r="E220" s="1" t="str">
        <f t="shared" si="9"/>
        <v>02</v>
      </c>
      <c r="F220" s="1">
        <v>4</v>
      </c>
      <c r="G220" s="1" t="s">
        <v>14</v>
      </c>
      <c r="I220" s="1" t="s">
        <v>17</v>
      </c>
      <c r="J220" s="4"/>
      <c r="K220" s="3" t="s">
        <v>21</v>
      </c>
      <c r="L220" s="1">
        <v>2019</v>
      </c>
      <c r="M220" s="1" t="s">
        <v>18</v>
      </c>
    </row>
    <row r="221" spans="1:13" ht="72">
      <c r="A221" s="1" t="str">
        <f t="shared" si="10"/>
        <v>2023-01-20</v>
      </c>
      <c r="B221" s="1" t="str">
        <f>"0650"</f>
        <v>0650</v>
      </c>
      <c r="C221" s="2" t="s">
        <v>25</v>
      </c>
      <c r="D221" s="2" t="s">
        <v>379</v>
      </c>
      <c r="E221" s="1" t="str">
        <f t="shared" si="9"/>
        <v>02</v>
      </c>
      <c r="F221" s="1">
        <v>9</v>
      </c>
      <c r="G221" s="1" t="s">
        <v>20</v>
      </c>
      <c r="I221" s="1" t="s">
        <v>17</v>
      </c>
      <c r="J221" s="4"/>
      <c r="K221" s="3" t="s">
        <v>378</v>
      </c>
      <c r="L221" s="1">
        <v>2018</v>
      </c>
      <c r="M221" s="1" t="s">
        <v>28</v>
      </c>
    </row>
    <row r="222" spans="1:13" ht="72">
      <c r="A222" s="1" t="str">
        <f t="shared" si="10"/>
        <v>2023-01-20</v>
      </c>
      <c r="B222" s="1" t="str">
        <f>"0715"</f>
        <v>0715</v>
      </c>
      <c r="C222" s="2" t="s">
        <v>29</v>
      </c>
      <c r="D222" s="2" t="s">
        <v>381</v>
      </c>
      <c r="E222" s="1" t="str">
        <f t="shared" si="9"/>
        <v>02</v>
      </c>
      <c r="F222" s="1">
        <v>8</v>
      </c>
      <c r="G222" s="1" t="s">
        <v>20</v>
      </c>
      <c r="I222" s="1" t="s">
        <v>17</v>
      </c>
      <c r="J222" s="4"/>
      <c r="K222" s="3" t="s">
        <v>380</v>
      </c>
      <c r="L222" s="1">
        <v>2018</v>
      </c>
      <c r="M222" s="1" t="s">
        <v>18</v>
      </c>
    </row>
    <row r="223" spans="1:13" ht="28.5">
      <c r="A223" s="1" t="str">
        <f t="shared" si="10"/>
        <v>2023-01-20</v>
      </c>
      <c r="B223" s="1" t="str">
        <f>"0730"</f>
        <v>0730</v>
      </c>
      <c r="C223" s="2" t="s">
        <v>31</v>
      </c>
      <c r="E223" s="1" t="str">
        <f t="shared" si="9"/>
        <v>02</v>
      </c>
      <c r="F223" s="1">
        <v>1</v>
      </c>
      <c r="G223" s="1" t="s">
        <v>20</v>
      </c>
      <c r="I223" s="1" t="s">
        <v>17</v>
      </c>
      <c r="J223" s="4"/>
      <c r="K223" s="3" t="s">
        <v>382</v>
      </c>
      <c r="L223" s="1">
        <v>2011</v>
      </c>
      <c r="M223" s="1" t="s">
        <v>18</v>
      </c>
    </row>
    <row r="224" spans="1:13" ht="57.75">
      <c r="A224" s="1" t="str">
        <f t="shared" si="10"/>
        <v>2023-01-20</v>
      </c>
      <c r="B224" s="1" t="str">
        <f>"0755"</f>
        <v>0755</v>
      </c>
      <c r="C224" s="2" t="s">
        <v>35</v>
      </c>
      <c r="D224" s="2" t="s">
        <v>384</v>
      </c>
      <c r="E224" s="1" t="str">
        <f t="shared" si="9"/>
        <v>02</v>
      </c>
      <c r="F224" s="1">
        <v>20</v>
      </c>
      <c r="G224" s="1" t="s">
        <v>20</v>
      </c>
      <c r="I224" s="1" t="s">
        <v>17</v>
      </c>
      <c r="J224" s="4"/>
      <c r="K224" s="3" t="s">
        <v>383</v>
      </c>
      <c r="L224" s="1">
        <v>2020</v>
      </c>
      <c r="M224" s="1" t="s">
        <v>28</v>
      </c>
    </row>
    <row r="225" spans="1:13" ht="57.75">
      <c r="A225" s="1" t="str">
        <f t="shared" si="10"/>
        <v>2023-01-20</v>
      </c>
      <c r="B225" s="1" t="str">
        <f>"0805"</f>
        <v>0805</v>
      </c>
      <c r="C225" s="2" t="s">
        <v>39</v>
      </c>
      <c r="D225" s="2" t="s">
        <v>386</v>
      </c>
      <c r="E225" s="1" t="str">
        <f>"01"</f>
        <v>01</v>
      </c>
      <c r="F225" s="1">
        <v>38</v>
      </c>
      <c r="G225" s="1" t="s">
        <v>20</v>
      </c>
      <c r="I225" s="1" t="s">
        <v>17</v>
      </c>
      <c r="J225" s="4"/>
      <c r="K225" s="3" t="s">
        <v>385</v>
      </c>
      <c r="L225" s="1">
        <v>2020</v>
      </c>
      <c r="M225" s="1" t="s">
        <v>28</v>
      </c>
    </row>
    <row r="226" spans="1:13" ht="72">
      <c r="A226" s="1" t="str">
        <f t="shared" si="10"/>
        <v>2023-01-20</v>
      </c>
      <c r="B226" s="1" t="str">
        <f>"0815"</f>
        <v>0815</v>
      </c>
      <c r="C226" s="2" t="s">
        <v>42</v>
      </c>
      <c r="D226" s="2" t="s">
        <v>388</v>
      </c>
      <c r="E226" s="1" t="str">
        <f>"01"</f>
        <v>01</v>
      </c>
      <c r="F226" s="1">
        <v>8</v>
      </c>
      <c r="G226" s="1" t="s">
        <v>20</v>
      </c>
      <c r="I226" s="1" t="s">
        <v>17</v>
      </c>
      <c r="J226" s="4"/>
      <c r="K226" s="3" t="s">
        <v>387</v>
      </c>
      <c r="L226" s="1">
        <v>2020</v>
      </c>
      <c r="M226" s="1" t="s">
        <v>45</v>
      </c>
    </row>
    <row r="227" spans="1:14" ht="57.75">
      <c r="A227" s="1" t="str">
        <f t="shared" si="10"/>
        <v>2023-01-20</v>
      </c>
      <c r="B227" s="1" t="str">
        <f>"0820"</f>
        <v>0820</v>
      </c>
      <c r="C227" s="2" t="s">
        <v>46</v>
      </c>
      <c r="D227" s="2" t="s">
        <v>290</v>
      </c>
      <c r="E227" s="1" t="str">
        <f>"02"</f>
        <v>02</v>
      </c>
      <c r="F227" s="1">
        <v>24</v>
      </c>
      <c r="G227" s="1" t="s">
        <v>14</v>
      </c>
      <c r="I227" s="1" t="s">
        <v>17</v>
      </c>
      <c r="J227" s="4"/>
      <c r="K227" s="3" t="s">
        <v>289</v>
      </c>
      <c r="L227" s="1">
        <v>1987</v>
      </c>
      <c r="M227" s="1" t="s">
        <v>49</v>
      </c>
      <c r="N227" s="1" t="s">
        <v>23</v>
      </c>
    </row>
    <row r="228" spans="1:13" ht="57.75">
      <c r="A228" s="1" t="str">
        <f t="shared" si="10"/>
        <v>2023-01-20</v>
      </c>
      <c r="B228" s="1" t="str">
        <f>"0845"</f>
        <v>0845</v>
      </c>
      <c r="C228" s="2" t="s">
        <v>50</v>
      </c>
      <c r="D228" s="2" t="s">
        <v>390</v>
      </c>
      <c r="E228" s="1" t="str">
        <f>"02"</f>
        <v>02</v>
      </c>
      <c r="F228" s="1">
        <v>3</v>
      </c>
      <c r="G228" s="1" t="s">
        <v>14</v>
      </c>
      <c r="H228" s="1" t="s">
        <v>241</v>
      </c>
      <c r="I228" s="1" t="s">
        <v>17</v>
      </c>
      <c r="J228" s="4"/>
      <c r="K228" s="3" t="s">
        <v>389</v>
      </c>
      <c r="L228" s="1">
        <v>2014</v>
      </c>
      <c r="M228" s="1" t="s">
        <v>18</v>
      </c>
    </row>
    <row r="229" spans="1:13" ht="57.75">
      <c r="A229" s="1" t="str">
        <f t="shared" si="10"/>
        <v>2023-01-20</v>
      </c>
      <c r="B229" s="1" t="str">
        <f>"0910"</f>
        <v>0910</v>
      </c>
      <c r="C229" s="2" t="s">
        <v>50</v>
      </c>
      <c r="D229" s="2" t="s">
        <v>392</v>
      </c>
      <c r="E229" s="1" t="str">
        <f>"02"</f>
        <v>02</v>
      </c>
      <c r="F229" s="1">
        <v>8</v>
      </c>
      <c r="G229" s="1" t="s">
        <v>14</v>
      </c>
      <c r="H229" s="1" t="s">
        <v>208</v>
      </c>
      <c r="I229" s="1" t="s">
        <v>17</v>
      </c>
      <c r="J229" s="4"/>
      <c r="K229" s="3" t="s">
        <v>391</v>
      </c>
      <c r="L229" s="1">
        <v>2014</v>
      </c>
      <c r="M229" s="1" t="s">
        <v>18</v>
      </c>
    </row>
    <row r="230" spans="1:13" ht="57.75">
      <c r="A230" s="1" t="str">
        <f t="shared" si="10"/>
        <v>2023-01-20</v>
      </c>
      <c r="B230" s="1" t="str">
        <f>"0935"</f>
        <v>0935</v>
      </c>
      <c r="C230" s="2" t="s">
        <v>55</v>
      </c>
      <c r="D230" s="2" t="s">
        <v>394</v>
      </c>
      <c r="E230" s="1" t="str">
        <f>"03"</f>
        <v>03</v>
      </c>
      <c r="F230" s="1">
        <v>9</v>
      </c>
      <c r="G230" s="1" t="s">
        <v>20</v>
      </c>
      <c r="I230" s="1" t="s">
        <v>17</v>
      </c>
      <c r="J230" s="4"/>
      <c r="K230" s="3" t="s">
        <v>393</v>
      </c>
      <c r="L230" s="1">
        <v>2019</v>
      </c>
      <c r="M230" s="1" t="s">
        <v>28</v>
      </c>
    </row>
    <row r="231" spans="1:14" ht="57.75">
      <c r="A231" s="1" t="str">
        <f t="shared" si="10"/>
        <v>2023-01-20</v>
      </c>
      <c r="B231" s="1" t="str">
        <f>"1000"</f>
        <v>1000</v>
      </c>
      <c r="C231" s="2" t="s">
        <v>302</v>
      </c>
      <c r="D231" s="2" t="s">
        <v>359</v>
      </c>
      <c r="E231" s="1" t="str">
        <f>"01"</f>
        <v>01</v>
      </c>
      <c r="F231" s="1">
        <v>2</v>
      </c>
      <c r="G231" s="1" t="s">
        <v>20</v>
      </c>
      <c r="I231" s="1" t="s">
        <v>17</v>
      </c>
      <c r="J231" s="4"/>
      <c r="K231" s="3" t="s">
        <v>358</v>
      </c>
      <c r="L231" s="1">
        <v>2016</v>
      </c>
      <c r="M231" s="1" t="s">
        <v>28</v>
      </c>
      <c r="N231" s="1" t="s">
        <v>23</v>
      </c>
    </row>
    <row r="232" spans="1:13" ht="28.5">
      <c r="A232" s="1" t="str">
        <f t="shared" si="10"/>
        <v>2023-01-20</v>
      </c>
      <c r="B232" s="1" t="str">
        <f>"1050"</f>
        <v>1050</v>
      </c>
      <c r="C232" s="2" t="s">
        <v>197</v>
      </c>
      <c r="D232" s="2" t="s">
        <v>396</v>
      </c>
      <c r="E232" s="1" t="str">
        <f>"01"</f>
        <v>01</v>
      </c>
      <c r="F232" s="1">
        <v>11</v>
      </c>
      <c r="G232" s="1" t="s">
        <v>20</v>
      </c>
      <c r="I232" s="1" t="s">
        <v>17</v>
      </c>
      <c r="J232" s="4"/>
      <c r="K232" s="3" t="s">
        <v>395</v>
      </c>
      <c r="L232" s="1">
        <v>2010</v>
      </c>
      <c r="M232" s="1" t="s">
        <v>18</v>
      </c>
    </row>
    <row r="233" spans="1:14" ht="72">
      <c r="A233" s="1" t="str">
        <f t="shared" si="10"/>
        <v>2023-01-20</v>
      </c>
      <c r="B233" s="1" t="str">
        <f>"1100"</f>
        <v>1100</v>
      </c>
      <c r="C233" s="2" t="s">
        <v>360</v>
      </c>
      <c r="D233" s="2" t="s">
        <v>362</v>
      </c>
      <c r="E233" s="1" t="str">
        <f>"02"</f>
        <v>02</v>
      </c>
      <c r="F233" s="1">
        <v>2</v>
      </c>
      <c r="G233" s="1" t="s">
        <v>20</v>
      </c>
      <c r="I233" s="1" t="s">
        <v>17</v>
      </c>
      <c r="J233" s="4"/>
      <c r="K233" s="3" t="s">
        <v>361</v>
      </c>
      <c r="L233" s="1">
        <v>2018</v>
      </c>
      <c r="M233" s="1" t="s">
        <v>18</v>
      </c>
      <c r="N233" s="1" t="s">
        <v>23</v>
      </c>
    </row>
    <row r="234" spans="1:13" ht="57.75">
      <c r="A234" s="1" t="str">
        <f t="shared" si="10"/>
        <v>2023-01-20</v>
      </c>
      <c r="B234" s="1" t="str">
        <f>"1130"</f>
        <v>1130</v>
      </c>
      <c r="C234" s="2" t="s">
        <v>363</v>
      </c>
      <c r="D234" s="2" t="s">
        <v>365</v>
      </c>
      <c r="E234" s="1" t="str">
        <f>"02"</f>
        <v>02</v>
      </c>
      <c r="F234" s="1">
        <v>6</v>
      </c>
      <c r="G234" s="1" t="s">
        <v>20</v>
      </c>
      <c r="I234" s="1" t="s">
        <v>17</v>
      </c>
      <c r="J234" s="4"/>
      <c r="K234" s="3" t="s">
        <v>364</v>
      </c>
      <c r="L234" s="1">
        <v>2022</v>
      </c>
      <c r="M234" s="1" t="s">
        <v>18</v>
      </c>
    </row>
    <row r="235" spans="1:14" ht="57.75">
      <c r="A235" s="1" t="str">
        <f t="shared" si="10"/>
        <v>2023-01-20</v>
      </c>
      <c r="B235" s="1" t="str">
        <f>"1200"</f>
        <v>1200</v>
      </c>
      <c r="C235" s="2" t="s">
        <v>397</v>
      </c>
      <c r="E235" s="1" t="str">
        <f>"2021"</f>
        <v>2021</v>
      </c>
      <c r="F235" s="1">
        <v>0</v>
      </c>
      <c r="G235" s="1" t="s">
        <v>20</v>
      </c>
      <c r="I235" s="1" t="s">
        <v>17</v>
      </c>
      <c r="J235" s="4"/>
      <c r="K235" s="3" t="s">
        <v>398</v>
      </c>
      <c r="L235" s="1">
        <v>2021</v>
      </c>
      <c r="M235" s="1" t="s">
        <v>18</v>
      </c>
      <c r="N235" s="1" t="s">
        <v>23</v>
      </c>
    </row>
    <row r="236" spans="1:13" ht="57.75">
      <c r="A236" s="1" t="str">
        <f t="shared" si="10"/>
        <v>2023-01-20</v>
      </c>
      <c r="B236" s="1" t="str">
        <f>"1400"</f>
        <v>1400</v>
      </c>
      <c r="C236" s="2" t="s">
        <v>129</v>
      </c>
      <c r="E236" s="1" t="str">
        <f>"04"</f>
        <v>04</v>
      </c>
      <c r="F236" s="1">
        <v>85</v>
      </c>
      <c r="G236" s="1" t="s">
        <v>14</v>
      </c>
      <c r="H236" s="1" t="s">
        <v>204</v>
      </c>
      <c r="I236" s="1" t="s">
        <v>17</v>
      </c>
      <c r="J236" s="4"/>
      <c r="K236" s="3" t="s">
        <v>399</v>
      </c>
      <c r="L236" s="1">
        <v>2022</v>
      </c>
      <c r="M236" s="1" t="s">
        <v>96</v>
      </c>
    </row>
    <row r="237" spans="1:13" ht="57.75">
      <c r="A237" s="1" t="str">
        <f t="shared" si="10"/>
        <v>2023-01-20</v>
      </c>
      <c r="B237" s="1" t="str">
        <f>"1430"</f>
        <v>1430</v>
      </c>
      <c r="C237" s="2" t="s">
        <v>131</v>
      </c>
      <c r="D237" s="2" t="s">
        <v>401</v>
      </c>
      <c r="E237" s="1" t="str">
        <f>"02"</f>
        <v>02</v>
      </c>
      <c r="F237" s="1">
        <v>56</v>
      </c>
      <c r="G237" s="1" t="s">
        <v>20</v>
      </c>
      <c r="I237" s="1" t="s">
        <v>17</v>
      </c>
      <c r="J237" s="4"/>
      <c r="K237" s="3" t="s">
        <v>400</v>
      </c>
      <c r="L237" s="1">
        <v>0</v>
      </c>
      <c r="M237" s="1" t="s">
        <v>18</v>
      </c>
    </row>
    <row r="238" spans="1:13" ht="57.75">
      <c r="A238" s="1" t="str">
        <f t="shared" si="10"/>
        <v>2023-01-20</v>
      </c>
      <c r="B238" s="1" t="str">
        <f>"1500"</f>
        <v>1500</v>
      </c>
      <c r="C238" s="2" t="s">
        <v>50</v>
      </c>
      <c r="D238" s="2" t="s">
        <v>392</v>
      </c>
      <c r="E238" s="1" t="str">
        <f>"02"</f>
        <v>02</v>
      </c>
      <c r="F238" s="1">
        <v>8</v>
      </c>
      <c r="G238" s="1" t="s">
        <v>14</v>
      </c>
      <c r="H238" s="1" t="s">
        <v>208</v>
      </c>
      <c r="I238" s="1" t="s">
        <v>17</v>
      </c>
      <c r="J238" s="4"/>
      <c r="K238" s="3" t="s">
        <v>391</v>
      </c>
      <c r="L238" s="1">
        <v>2014</v>
      </c>
      <c r="M238" s="1" t="s">
        <v>18</v>
      </c>
    </row>
    <row r="239" spans="1:13" ht="43.5">
      <c r="A239" s="1" t="str">
        <f t="shared" si="10"/>
        <v>2023-01-20</v>
      </c>
      <c r="B239" s="1" t="str">
        <f>"1525"</f>
        <v>1525</v>
      </c>
      <c r="C239" s="2" t="s">
        <v>402</v>
      </c>
      <c r="D239" s="2" t="s">
        <v>402</v>
      </c>
      <c r="E239" s="1" t="str">
        <f>"01"</f>
        <v>01</v>
      </c>
      <c r="F239" s="1">
        <v>5</v>
      </c>
      <c r="G239" s="1" t="s">
        <v>20</v>
      </c>
      <c r="I239" s="1" t="s">
        <v>17</v>
      </c>
      <c r="J239" s="4"/>
      <c r="K239" s="3" t="s">
        <v>403</v>
      </c>
      <c r="L239" s="1">
        <v>0</v>
      </c>
      <c r="M239" s="1" t="s">
        <v>88</v>
      </c>
    </row>
    <row r="240" spans="1:13" ht="57.75">
      <c r="A240" s="1" t="str">
        <f t="shared" si="10"/>
        <v>2023-01-20</v>
      </c>
      <c r="B240" s="1" t="str">
        <f>"1540"</f>
        <v>1540</v>
      </c>
      <c r="C240" s="2" t="s">
        <v>39</v>
      </c>
      <c r="D240" s="2" t="s">
        <v>405</v>
      </c>
      <c r="E240" s="1" t="str">
        <f>"01"</f>
        <v>01</v>
      </c>
      <c r="F240" s="1">
        <v>2</v>
      </c>
      <c r="G240" s="1" t="s">
        <v>20</v>
      </c>
      <c r="I240" s="1" t="s">
        <v>17</v>
      </c>
      <c r="J240" s="4"/>
      <c r="K240" s="3" t="s">
        <v>404</v>
      </c>
      <c r="L240" s="1">
        <v>2020</v>
      </c>
      <c r="M240" s="1" t="s">
        <v>28</v>
      </c>
    </row>
    <row r="241" spans="1:13" ht="57.75">
      <c r="A241" s="1" t="str">
        <f t="shared" si="10"/>
        <v>2023-01-20</v>
      </c>
      <c r="B241" s="1" t="str">
        <f>"1555"</f>
        <v>1555</v>
      </c>
      <c r="C241" s="2" t="s">
        <v>140</v>
      </c>
      <c r="D241" s="2" t="s">
        <v>407</v>
      </c>
      <c r="E241" s="1" t="str">
        <f>"01"</f>
        <v>01</v>
      </c>
      <c r="F241" s="1">
        <v>5</v>
      </c>
      <c r="G241" s="1" t="s">
        <v>20</v>
      </c>
      <c r="I241" s="1" t="s">
        <v>17</v>
      </c>
      <c r="J241" s="4"/>
      <c r="K241" s="3" t="s">
        <v>406</v>
      </c>
      <c r="L241" s="1">
        <v>2021</v>
      </c>
      <c r="M241" s="1" t="s">
        <v>143</v>
      </c>
    </row>
    <row r="242" spans="1:14" ht="57.75">
      <c r="A242" s="1" t="str">
        <f t="shared" si="10"/>
        <v>2023-01-20</v>
      </c>
      <c r="B242" s="1" t="str">
        <f>"1600"</f>
        <v>1600</v>
      </c>
      <c r="C242" s="2" t="s">
        <v>144</v>
      </c>
      <c r="D242" s="2" t="s">
        <v>482</v>
      </c>
      <c r="E242" s="1" t="str">
        <f>"01"</f>
        <v>01</v>
      </c>
      <c r="F242" s="1">
        <v>4</v>
      </c>
      <c r="G242" s="1" t="s">
        <v>20</v>
      </c>
      <c r="I242" s="1" t="s">
        <v>17</v>
      </c>
      <c r="J242" s="4"/>
      <c r="K242" s="3" t="s">
        <v>408</v>
      </c>
      <c r="L242" s="1">
        <v>2019</v>
      </c>
      <c r="M242" s="1" t="s">
        <v>18</v>
      </c>
      <c r="N242" s="1" t="s">
        <v>23</v>
      </c>
    </row>
    <row r="243" spans="1:14" ht="57.75">
      <c r="A243" s="1" t="str">
        <f t="shared" si="10"/>
        <v>2023-01-20</v>
      </c>
      <c r="B243" s="1" t="str">
        <f>"1630"</f>
        <v>1630</v>
      </c>
      <c r="C243" s="2" t="s">
        <v>46</v>
      </c>
      <c r="D243" s="2" t="s">
        <v>410</v>
      </c>
      <c r="E243" s="1" t="str">
        <f>"02"</f>
        <v>02</v>
      </c>
      <c r="F243" s="1">
        <v>26</v>
      </c>
      <c r="G243" s="1" t="s">
        <v>14</v>
      </c>
      <c r="I243" s="1" t="s">
        <v>17</v>
      </c>
      <c r="J243" s="4"/>
      <c r="K243" s="3" t="s">
        <v>409</v>
      </c>
      <c r="L243" s="1">
        <v>1987</v>
      </c>
      <c r="M243" s="1" t="s">
        <v>49</v>
      </c>
      <c r="N243" s="1" t="s">
        <v>23</v>
      </c>
    </row>
    <row r="244" spans="1:13" ht="72">
      <c r="A244" s="1" t="str">
        <f t="shared" si="10"/>
        <v>2023-01-20</v>
      </c>
      <c r="B244" s="1" t="str">
        <f>"1700"</f>
        <v>1700</v>
      </c>
      <c r="C244" s="2" t="s">
        <v>147</v>
      </c>
      <c r="D244" s="2" t="s">
        <v>412</v>
      </c>
      <c r="E244" s="1" t="str">
        <f>"2019"</f>
        <v>2019</v>
      </c>
      <c r="F244" s="1">
        <v>24</v>
      </c>
      <c r="G244" s="1" t="s">
        <v>14</v>
      </c>
      <c r="H244" s="1" t="s">
        <v>36</v>
      </c>
      <c r="I244" s="1" t="s">
        <v>17</v>
      </c>
      <c r="J244" s="4"/>
      <c r="K244" s="3" t="s">
        <v>411</v>
      </c>
      <c r="L244" s="1">
        <v>2019</v>
      </c>
      <c r="M244" s="1" t="s">
        <v>18</v>
      </c>
    </row>
    <row r="245" spans="1:13" ht="72">
      <c r="A245" s="1" t="str">
        <f t="shared" si="10"/>
        <v>2023-01-20</v>
      </c>
      <c r="B245" s="1" t="str">
        <f>"1715"</f>
        <v>1715</v>
      </c>
      <c r="C245" s="2" t="s">
        <v>293</v>
      </c>
      <c r="D245" s="2" t="s">
        <v>414</v>
      </c>
      <c r="E245" s="1" t="str">
        <f>"2019"</f>
        <v>2019</v>
      </c>
      <c r="F245" s="1">
        <v>26</v>
      </c>
      <c r="G245" s="1" t="s">
        <v>14</v>
      </c>
      <c r="H245" s="1" t="s">
        <v>36</v>
      </c>
      <c r="I245" s="1" t="s">
        <v>17</v>
      </c>
      <c r="J245" s="4"/>
      <c r="K245" s="3" t="s">
        <v>413</v>
      </c>
      <c r="L245" s="1">
        <v>2019</v>
      </c>
      <c r="M245" s="1" t="s">
        <v>18</v>
      </c>
    </row>
    <row r="246" spans="1:14" ht="57.75">
      <c r="A246" s="7" t="str">
        <f t="shared" si="10"/>
        <v>2023-01-20</v>
      </c>
      <c r="B246" s="7" t="str">
        <f>"1730"</f>
        <v>1730</v>
      </c>
      <c r="C246" s="8" t="s">
        <v>415</v>
      </c>
      <c r="D246" s="8"/>
      <c r="E246" s="7" t="str">
        <f>"2023"</f>
        <v>2023</v>
      </c>
      <c r="F246" s="7">
        <v>1</v>
      </c>
      <c r="G246" s="7"/>
      <c r="H246" s="7"/>
      <c r="I246" s="7" t="s">
        <v>17</v>
      </c>
      <c r="J246" s="5" t="s">
        <v>510</v>
      </c>
      <c r="K246" s="6" t="s">
        <v>416</v>
      </c>
      <c r="L246" s="7">
        <v>2023</v>
      </c>
      <c r="M246" s="7" t="s">
        <v>18</v>
      </c>
      <c r="N246" s="7"/>
    </row>
    <row r="247" spans="1:13" ht="57.75">
      <c r="A247" s="1" t="str">
        <f t="shared" si="10"/>
        <v>2023-01-20</v>
      </c>
      <c r="B247" s="1" t="str">
        <f>"1800"</f>
        <v>1800</v>
      </c>
      <c r="C247" s="2" t="s">
        <v>155</v>
      </c>
      <c r="D247" s="2" t="s">
        <v>417</v>
      </c>
      <c r="E247" s="1" t="str">
        <f>"2022"</f>
        <v>2022</v>
      </c>
      <c r="F247" s="1">
        <v>13</v>
      </c>
      <c r="G247" s="1" t="s">
        <v>20</v>
      </c>
      <c r="I247" s="1" t="s">
        <v>17</v>
      </c>
      <c r="J247" s="4"/>
      <c r="K247" s="3" t="s">
        <v>156</v>
      </c>
      <c r="L247" s="1">
        <v>2022</v>
      </c>
      <c r="M247" s="1" t="s">
        <v>18</v>
      </c>
    </row>
    <row r="248" spans="1:13" ht="72">
      <c r="A248" s="1" t="str">
        <f t="shared" si="10"/>
        <v>2023-01-20</v>
      </c>
      <c r="B248" s="1" t="str">
        <f>"1830"</f>
        <v>1830</v>
      </c>
      <c r="C248" s="2" t="s">
        <v>155</v>
      </c>
      <c r="E248" s="1" t="str">
        <f>"01"</f>
        <v>01</v>
      </c>
      <c r="F248" s="1">
        <v>0</v>
      </c>
      <c r="G248" s="1" t="s">
        <v>20</v>
      </c>
      <c r="I248" s="1" t="s">
        <v>17</v>
      </c>
      <c r="J248" s="4"/>
      <c r="K248" s="3" t="s">
        <v>418</v>
      </c>
      <c r="L248" s="1">
        <v>2019</v>
      </c>
      <c r="M248" s="1" t="s">
        <v>18</v>
      </c>
    </row>
    <row r="249" spans="1:14" ht="57.75">
      <c r="A249" s="7" t="str">
        <f t="shared" si="10"/>
        <v>2023-01-20</v>
      </c>
      <c r="B249" s="7" t="str">
        <f>"1840"</f>
        <v>1840</v>
      </c>
      <c r="C249" s="8" t="s">
        <v>302</v>
      </c>
      <c r="D249" s="8" t="s">
        <v>420</v>
      </c>
      <c r="E249" s="7" t="str">
        <f>"01"</f>
        <v>01</v>
      </c>
      <c r="F249" s="7">
        <v>3</v>
      </c>
      <c r="G249" s="7" t="s">
        <v>14</v>
      </c>
      <c r="H249" s="7" t="s">
        <v>36</v>
      </c>
      <c r="I249" s="7" t="s">
        <v>17</v>
      </c>
      <c r="J249" s="5" t="s">
        <v>487</v>
      </c>
      <c r="K249" s="6" t="s">
        <v>419</v>
      </c>
      <c r="L249" s="7">
        <v>2016</v>
      </c>
      <c r="M249" s="7" t="s">
        <v>28</v>
      </c>
      <c r="N249" s="7" t="s">
        <v>23</v>
      </c>
    </row>
    <row r="250" spans="1:14" ht="43.5">
      <c r="A250" s="7" t="str">
        <f t="shared" si="10"/>
        <v>2023-01-20</v>
      </c>
      <c r="B250" s="7" t="str">
        <f>"1930"</f>
        <v>1930</v>
      </c>
      <c r="C250" s="8" t="s">
        <v>421</v>
      </c>
      <c r="D250" s="8" t="s">
        <v>423</v>
      </c>
      <c r="E250" s="7" t="str">
        <f>"01"</f>
        <v>01</v>
      </c>
      <c r="F250" s="7">
        <v>10</v>
      </c>
      <c r="G250" s="7" t="s">
        <v>20</v>
      </c>
      <c r="H250" s="7"/>
      <c r="I250" s="7"/>
      <c r="J250" s="5" t="s">
        <v>502</v>
      </c>
      <c r="K250" s="6" t="s">
        <v>422</v>
      </c>
      <c r="L250" s="7">
        <v>2019</v>
      </c>
      <c r="M250" s="7" t="s">
        <v>18</v>
      </c>
      <c r="N250" s="7"/>
    </row>
    <row r="251" spans="1:14" ht="72">
      <c r="A251" s="7" t="str">
        <f t="shared" si="10"/>
        <v>2023-01-20</v>
      </c>
      <c r="B251" s="7" t="str">
        <f>"2000"</f>
        <v>2000</v>
      </c>
      <c r="C251" s="8" t="s">
        <v>424</v>
      </c>
      <c r="D251" s="8" t="s">
        <v>88</v>
      </c>
      <c r="E251" s="7" t="str">
        <f>" "</f>
        <v> </v>
      </c>
      <c r="F251" s="7">
        <v>0</v>
      </c>
      <c r="G251" s="7" t="s">
        <v>14</v>
      </c>
      <c r="H251" s="7" t="s">
        <v>425</v>
      </c>
      <c r="I251" s="7" t="s">
        <v>17</v>
      </c>
      <c r="J251" s="5" t="s">
        <v>503</v>
      </c>
      <c r="K251" s="6" t="s">
        <v>426</v>
      </c>
      <c r="L251" s="7">
        <v>2011</v>
      </c>
      <c r="M251" s="7" t="s">
        <v>49</v>
      </c>
      <c r="N251" s="7" t="s">
        <v>23</v>
      </c>
    </row>
    <row r="252" spans="1:14" ht="57.75">
      <c r="A252" s="7" t="str">
        <f t="shared" si="10"/>
        <v>2023-01-20</v>
      </c>
      <c r="B252" s="7" t="str">
        <f>"2150"</f>
        <v>2150</v>
      </c>
      <c r="C252" s="8" t="s">
        <v>427</v>
      </c>
      <c r="D252" s="8" t="s">
        <v>429</v>
      </c>
      <c r="E252" s="7" t="str">
        <f>"01"</f>
        <v>01</v>
      </c>
      <c r="F252" s="7">
        <v>2</v>
      </c>
      <c r="G252" s="7" t="s">
        <v>14</v>
      </c>
      <c r="H252" s="7"/>
      <c r="I252" s="7" t="s">
        <v>17</v>
      </c>
      <c r="J252" s="5" t="s">
        <v>504</v>
      </c>
      <c r="K252" s="6" t="s">
        <v>428</v>
      </c>
      <c r="L252" s="7">
        <v>2019</v>
      </c>
      <c r="M252" s="7" t="s">
        <v>18</v>
      </c>
      <c r="N252" s="7"/>
    </row>
    <row r="253" spans="1:14" ht="72">
      <c r="A253" s="7" t="str">
        <f t="shared" si="10"/>
        <v>2023-01-20</v>
      </c>
      <c r="B253" s="7" t="str">
        <f>"2155"</f>
        <v>2155</v>
      </c>
      <c r="C253" s="8" t="s">
        <v>430</v>
      </c>
      <c r="D253" s="8" t="s">
        <v>432</v>
      </c>
      <c r="E253" s="7" t="str">
        <f>"03"</f>
        <v>03</v>
      </c>
      <c r="F253" s="7">
        <v>4</v>
      </c>
      <c r="G253" s="7" t="s">
        <v>14</v>
      </c>
      <c r="H253" s="7"/>
      <c r="I253" s="7" t="s">
        <v>17</v>
      </c>
      <c r="J253" s="5" t="s">
        <v>498</v>
      </c>
      <c r="K253" s="6" t="s">
        <v>431</v>
      </c>
      <c r="L253" s="7">
        <v>2019</v>
      </c>
      <c r="M253" s="7" t="s">
        <v>18</v>
      </c>
      <c r="N253" s="7"/>
    </row>
    <row r="254" spans="1:14" ht="57.75">
      <c r="A254" s="1" t="str">
        <f t="shared" si="10"/>
        <v>2023-01-20</v>
      </c>
      <c r="B254" s="1" t="str">
        <f>"2255"</f>
        <v>2255</v>
      </c>
      <c r="C254" s="2" t="s">
        <v>433</v>
      </c>
      <c r="E254" s="1" t="str">
        <f>" "</f>
        <v> </v>
      </c>
      <c r="F254" s="1">
        <v>0</v>
      </c>
      <c r="G254" s="1" t="s">
        <v>14</v>
      </c>
      <c r="H254" s="1" t="s">
        <v>36</v>
      </c>
      <c r="I254" s="1" t="s">
        <v>17</v>
      </c>
      <c r="J254" s="4"/>
      <c r="K254" s="3" t="s">
        <v>434</v>
      </c>
      <c r="L254" s="1">
        <v>2019</v>
      </c>
      <c r="M254" s="1" t="s">
        <v>18</v>
      </c>
      <c r="N254" s="1" t="s">
        <v>23</v>
      </c>
    </row>
    <row r="255" spans="1:13" ht="72">
      <c r="A255" s="1" t="str">
        <f t="shared" si="10"/>
        <v>2023-01-20</v>
      </c>
      <c r="B255" s="1" t="str">
        <f>"2400"</f>
        <v>2400</v>
      </c>
      <c r="C255" s="2" t="s">
        <v>13</v>
      </c>
      <c r="E255" s="1" t="str">
        <f aca="true" t="shared" si="11" ref="E255:E266">"02"</f>
        <v>02</v>
      </c>
      <c r="F255" s="1">
        <v>4</v>
      </c>
      <c r="G255" s="1" t="s">
        <v>14</v>
      </c>
      <c r="H255" s="1" t="s">
        <v>15</v>
      </c>
      <c r="I255" s="1" t="s">
        <v>17</v>
      </c>
      <c r="J255" s="4"/>
      <c r="K255" s="3" t="s">
        <v>16</v>
      </c>
      <c r="L255" s="1">
        <v>2011</v>
      </c>
      <c r="M255" s="1" t="s">
        <v>18</v>
      </c>
    </row>
    <row r="256" spans="1:13" ht="72">
      <c r="A256" s="1" t="str">
        <f t="shared" si="10"/>
        <v>2023-01-20</v>
      </c>
      <c r="B256" s="1" t="str">
        <f>"2500"</f>
        <v>2500</v>
      </c>
      <c r="C256" s="2" t="s">
        <v>13</v>
      </c>
      <c r="E256" s="1" t="str">
        <f t="shared" si="11"/>
        <v>02</v>
      </c>
      <c r="F256" s="1">
        <v>4</v>
      </c>
      <c r="G256" s="1" t="s">
        <v>14</v>
      </c>
      <c r="H256" s="1" t="s">
        <v>15</v>
      </c>
      <c r="I256" s="1" t="s">
        <v>17</v>
      </c>
      <c r="J256" s="4"/>
      <c r="K256" s="3" t="s">
        <v>16</v>
      </c>
      <c r="L256" s="1">
        <v>2011</v>
      </c>
      <c r="M256" s="1" t="s">
        <v>18</v>
      </c>
    </row>
    <row r="257" spans="1:13" ht="72">
      <c r="A257" s="1" t="str">
        <f t="shared" si="10"/>
        <v>2023-01-20</v>
      </c>
      <c r="B257" s="1" t="str">
        <f>"2600"</f>
        <v>2600</v>
      </c>
      <c r="C257" s="2" t="s">
        <v>13</v>
      </c>
      <c r="E257" s="1" t="str">
        <f t="shared" si="11"/>
        <v>02</v>
      </c>
      <c r="F257" s="1">
        <v>4</v>
      </c>
      <c r="G257" s="1" t="s">
        <v>14</v>
      </c>
      <c r="H257" s="1" t="s">
        <v>15</v>
      </c>
      <c r="I257" s="1" t="s">
        <v>17</v>
      </c>
      <c r="J257" s="4"/>
      <c r="K257" s="3" t="s">
        <v>16</v>
      </c>
      <c r="L257" s="1">
        <v>2011</v>
      </c>
      <c r="M257" s="1" t="s">
        <v>18</v>
      </c>
    </row>
    <row r="258" spans="1:13" ht="72">
      <c r="A258" s="1" t="str">
        <f t="shared" si="10"/>
        <v>2023-01-20</v>
      </c>
      <c r="B258" s="1" t="str">
        <f>"2700"</f>
        <v>2700</v>
      </c>
      <c r="C258" s="2" t="s">
        <v>13</v>
      </c>
      <c r="E258" s="1" t="str">
        <f t="shared" si="11"/>
        <v>02</v>
      </c>
      <c r="F258" s="1">
        <v>4</v>
      </c>
      <c r="G258" s="1" t="s">
        <v>14</v>
      </c>
      <c r="H258" s="1" t="s">
        <v>15</v>
      </c>
      <c r="I258" s="1" t="s">
        <v>17</v>
      </c>
      <c r="J258" s="4"/>
      <c r="K258" s="3" t="s">
        <v>16</v>
      </c>
      <c r="L258" s="1">
        <v>2011</v>
      </c>
      <c r="M258" s="1" t="s">
        <v>18</v>
      </c>
    </row>
    <row r="259" spans="1:13" ht="72">
      <c r="A259" s="1" t="str">
        <f t="shared" si="10"/>
        <v>2023-01-20</v>
      </c>
      <c r="B259" s="1" t="str">
        <f>"2800"</f>
        <v>2800</v>
      </c>
      <c r="C259" s="2" t="s">
        <v>13</v>
      </c>
      <c r="E259" s="1" t="str">
        <f t="shared" si="11"/>
        <v>02</v>
      </c>
      <c r="F259" s="1">
        <v>4</v>
      </c>
      <c r="G259" s="1" t="s">
        <v>14</v>
      </c>
      <c r="H259" s="1" t="s">
        <v>15</v>
      </c>
      <c r="I259" s="1" t="s">
        <v>17</v>
      </c>
      <c r="J259" s="4"/>
      <c r="K259" s="3" t="s">
        <v>16</v>
      </c>
      <c r="L259" s="1">
        <v>2011</v>
      </c>
      <c r="M259" s="1" t="s">
        <v>18</v>
      </c>
    </row>
    <row r="260" spans="1:13" ht="72">
      <c r="A260" s="1" t="str">
        <f aca="true" t="shared" si="12" ref="A260:A296">"2023-01-21"</f>
        <v>2023-01-21</v>
      </c>
      <c r="B260" s="1" t="str">
        <f>"0500"</f>
        <v>0500</v>
      </c>
      <c r="C260" s="2" t="s">
        <v>13</v>
      </c>
      <c r="E260" s="1" t="str">
        <f t="shared" si="11"/>
        <v>02</v>
      </c>
      <c r="F260" s="1">
        <v>4</v>
      </c>
      <c r="G260" s="1" t="s">
        <v>14</v>
      </c>
      <c r="H260" s="1" t="s">
        <v>15</v>
      </c>
      <c r="I260" s="1" t="s">
        <v>17</v>
      </c>
      <c r="J260" s="4"/>
      <c r="K260" s="3" t="s">
        <v>16</v>
      </c>
      <c r="L260" s="1">
        <v>2011</v>
      </c>
      <c r="M260" s="1" t="s">
        <v>18</v>
      </c>
    </row>
    <row r="261" spans="1:13" ht="28.5">
      <c r="A261" s="1" t="str">
        <f t="shared" si="12"/>
        <v>2023-01-21</v>
      </c>
      <c r="B261" s="1" t="str">
        <f>"0600"</f>
        <v>0600</v>
      </c>
      <c r="C261" s="2" t="s">
        <v>19</v>
      </c>
      <c r="D261" s="2" t="s">
        <v>435</v>
      </c>
      <c r="E261" s="1" t="str">
        <f t="shared" si="11"/>
        <v>02</v>
      </c>
      <c r="F261" s="1">
        <v>5</v>
      </c>
      <c r="G261" s="1" t="s">
        <v>20</v>
      </c>
      <c r="I261" s="1" t="s">
        <v>17</v>
      </c>
      <c r="J261" s="4"/>
      <c r="K261" s="3" t="s">
        <v>21</v>
      </c>
      <c r="L261" s="1">
        <v>2019</v>
      </c>
      <c r="M261" s="1" t="s">
        <v>18</v>
      </c>
    </row>
    <row r="262" spans="1:13" ht="28.5">
      <c r="A262" s="1" t="str">
        <f t="shared" si="12"/>
        <v>2023-01-21</v>
      </c>
      <c r="B262" s="1" t="str">
        <f>"0625"</f>
        <v>0625</v>
      </c>
      <c r="C262" s="2" t="s">
        <v>19</v>
      </c>
      <c r="D262" s="2" t="s">
        <v>22</v>
      </c>
      <c r="E262" s="1" t="str">
        <f t="shared" si="11"/>
        <v>02</v>
      </c>
      <c r="F262" s="1">
        <v>6</v>
      </c>
      <c r="G262" s="1" t="s">
        <v>20</v>
      </c>
      <c r="I262" s="1" t="s">
        <v>17</v>
      </c>
      <c r="J262" s="4"/>
      <c r="K262" s="3" t="s">
        <v>21</v>
      </c>
      <c r="L262" s="1">
        <v>2019</v>
      </c>
      <c r="M262" s="1" t="s">
        <v>18</v>
      </c>
    </row>
    <row r="263" spans="1:13" ht="57.75">
      <c r="A263" s="1" t="str">
        <f t="shared" si="12"/>
        <v>2023-01-21</v>
      </c>
      <c r="B263" s="1" t="str">
        <f>"0650"</f>
        <v>0650</v>
      </c>
      <c r="C263" s="2" t="s">
        <v>25</v>
      </c>
      <c r="D263" s="2" t="s">
        <v>437</v>
      </c>
      <c r="E263" s="1" t="str">
        <f t="shared" si="11"/>
        <v>02</v>
      </c>
      <c r="F263" s="1">
        <v>10</v>
      </c>
      <c r="G263" s="1" t="s">
        <v>20</v>
      </c>
      <c r="I263" s="1" t="s">
        <v>17</v>
      </c>
      <c r="J263" s="4"/>
      <c r="K263" s="3" t="s">
        <v>436</v>
      </c>
      <c r="L263" s="1">
        <v>2018</v>
      </c>
      <c r="M263" s="1" t="s">
        <v>28</v>
      </c>
    </row>
    <row r="264" spans="1:13" ht="72">
      <c r="A264" s="1" t="str">
        <f t="shared" si="12"/>
        <v>2023-01-21</v>
      </c>
      <c r="B264" s="1" t="str">
        <f>"0715"</f>
        <v>0715</v>
      </c>
      <c r="C264" s="2" t="s">
        <v>29</v>
      </c>
      <c r="D264" s="2" t="s">
        <v>439</v>
      </c>
      <c r="E264" s="1" t="str">
        <f t="shared" si="11"/>
        <v>02</v>
      </c>
      <c r="F264" s="1">
        <v>1</v>
      </c>
      <c r="G264" s="1" t="s">
        <v>20</v>
      </c>
      <c r="I264" s="1" t="s">
        <v>17</v>
      </c>
      <c r="J264" s="4"/>
      <c r="K264" s="3" t="s">
        <v>438</v>
      </c>
      <c r="L264" s="1">
        <v>2018</v>
      </c>
      <c r="M264" s="1" t="s">
        <v>18</v>
      </c>
    </row>
    <row r="265" spans="1:13" ht="28.5">
      <c r="A265" s="1" t="str">
        <f t="shared" si="12"/>
        <v>2023-01-21</v>
      </c>
      <c r="B265" s="1" t="str">
        <f>"0730"</f>
        <v>0730</v>
      </c>
      <c r="C265" s="2" t="s">
        <v>31</v>
      </c>
      <c r="E265" s="1" t="str">
        <f t="shared" si="11"/>
        <v>02</v>
      </c>
      <c r="F265" s="1">
        <v>2</v>
      </c>
      <c r="G265" s="1" t="s">
        <v>20</v>
      </c>
      <c r="I265" s="1" t="s">
        <v>17</v>
      </c>
      <c r="J265" s="4"/>
      <c r="K265" s="3" t="s">
        <v>382</v>
      </c>
      <c r="L265" s="1">
        <v>2011</v>
      </c>
      <c r="M265" s="1" t="s">
        <v>18</v>
      </c>
    </row>
    <row r="266" spans="1:13" ht="57.75">
      <c r="A266" s="1" t="str">
        <f t="shared" si="12"/>
        <v>2023-01-21</v>
      </c>
      <c r="B266" s="1" t="str">
        <f>"0755"</f>
        <v>0755</v>
      </c>
      <c r="C266" s="2" t="s">
        <v>35</v>
      </c>
      <c r="D266" s="2" t="s">
        <v>441</v>
      </c>
      <c r="E266" s="1" t="str">
        <f t="shared" si="11"/>
        <v>02</v>
      </c>
      <c r="F266" s="1">
        <v>11</v>
      </c>
      <c r="G266" s="1" t="s">
        <v>20</v>
      </c>
      <c r="H266" s="1" t="s">
        <v>208</v>
      </c>
      <c r="I266" s="1" t="s">
        <v>17</v>
      </c>
      <c r="J266" s="4"/>
      <c r="K266" s="3" t="s">
        <v>440</v>
      </c>
      <c r="L266" s="1">
        <v>2020</v>
      </c>
      <c r="M266" s="1" t="s">
        <v>28</v>
      </c>
    </row>
    <row r="267" spans="1:13" ht="57.75">
      <c r="A267" s="1" t="str">
        <f t="shared" si="12"/>
        <v>2023-01-21</v>
      </c>
      <c r="B267" s="1" t="str">
        <f>"0805"</f>
        <v>0805</v>
      </c>
      <c r="C267" s="2" t="s">
        <v>39</v>
      </c>
      <c r="D267" s="2" t="s">
        <v>443</v>
      </c>
      <c r="E267" s="1" t="str">
        <f>"01"</f>
        <v>01</v>
      </c>
      <c r="F267" s="1">
        <v>39</v>
      </c>
      <c r="G267" s="1" t="s">
        <v>20</v>
      </c>
      <c r="I267" s="1" t="s">
        <v>17</v>
      </c>
      <c r="J267" s="4"/>
      <c r="K267" s="3" t="s">
        <v>442</v>
      </c>
      <c r="L267" s="1">
        <v>2020</v>
      </c>
      <c r="M267" s="1" t="s">
        <v>28</v>
      </c>
    </row>
    <row r="268" spans="1:13" ht="57.75">
      <c r="A268" s="1" t="str">
        <f t="shared" si="12"/>
        <v>2023-01-21</v>
      </c>
      <c r="B268" s="1" t="str">
        <f>"0815"</f>
        <v>0815</v>
      </c>
      <c r="C268" s="2" t="s">
        <v>42</v>
      </c>
      <c r="D268" s="2" t="s">
        <v>445</v>
      </c>
      <c r="E268" s="1" t="str">
        <f>"01"</f>
        <v>01</v>
      </c>
      <c r="F268" s="1">
        <v>9</v>
      </c>
      <c r="G268" s="1" t="s">
        <v>20</v>
      </c>
      <c r="I268" s="1" t="s">
        <v>17</v>
      </c>
      <c r="J268" s="4"/>
      <c r="K268" s="3" t="s">
        <v>444</v>
      </c>
      <c r="L268" s="1">
        <v>2020</v>
      </c>
      <c r="M268" s="1" t="s">
        <v>45</v>
      </c>
    </row>
    <row r="269" spans="1:14" ht="43.5">
      <c r="A269" s="1" t="str">
        <f t="shared" si="12"/>
        <v>2023-01-21</v>
      </c>
      <c r="B269" s="1" t="str">
        <f>"0820"</f>
        <v>0820</v>
      </c>
      <c r="C269" s="2" t="s">
        <v>46</v>
      </c>
      <c r="D269" s="2" t="s">
        <v>480</v>
      </c>
      <c r="E269" s="1" t="str">
        <f>"02"</f>
        <v>02</v>
      </c>
      <c r="F269" s="1">
        <v>25</v>
      </c>
      <c r="G269" s="1" t="s">
        <v>14</v>
      </c>
      <c r="I269" s="1" t="s">
        <v>17</v>
      </c>
      <c r="J269" s="4"/>
      <c r="K269" s="3" t="s">
        <v>351</v>
      </c>
      <c r="L269" s="1">
        <v>1987</v>
      </c>
      <c r="M269" s="1" t="s">
        <v>49</v>
      </c>
      <c r="N269" s="1" t="s">
        <v>23</v>
      </c>
    </row>
    <row r="270" spans="1:13" ht="57.75">
      <c r="A270" s="1" t="str">
        <f t="shared" si="12"/>
        <v>2023-01-21</v>
      </c>
      <c r="B270" s="1" t="str">
        <f>"0845"</f>
        <v>0845</v>
      </c>
      <c r="C270" s="2" t="s">
        <v>50</v>
      </c>
      <c r="D270" s="2" t="s">
        <v>210</v>
      </c>
      <c r="E270" s="1" t="str">
        <f>"02"</f>
        <v>02</v>
      </c>
      <c r="F270" s="1">
        <v>5</v>
      </c>
      <c r="G270" s="1" t="s">
        <v>14</v>
      </c>
      <c r="H270" s="1" t="s">
        <v>208</v>
      </c>
      <c r="I270" s="1" t="s">
        <v>17</v>
      </c>
      <c r="J270" s="4"/>
      <c r="K270" s="3" t="s">
        <v>209</v>
      </c>
      <c r="L270" s="1">
        <v>2014</v>
      </c>
      <c r="M270" s="1" t="s">
        <v>18</v>
      </c>
    </row>
    <row r="271" spans="1:13" ht="43.5">
      <c r="A271" s="1" t="str">
        <f t="shared" si="12"/>
        <v>2023-01-21</v>
      </c>
      <c r="B271" s="1" t="str">
        <f>"0910"</f>
        <v>0910</v>
      </c>
      <c r="C271" s="2" t="s">
        <v>50</v>
      </c>
      <c r="D271" s="2" t="s">
        <v>54</v>
      </c>
      <c r="E271" s="1" t="str">
        <f>"02"</f>
        <v>02</v>
      </c>
      <c r="F271" s="1">
        <v>10</v>
      </c>
      <c r="G271" s="1" t="s">
        <v>14</v>
      </c>
      <c r="I271" s="1" t="s">
        <v>17</v>
      </c>
      <c r="J271" s="4"/>
      <c r="K271" s="3" t="s">
        <v>53</v>
      </c>
      <c r="L271" s="1">
        <v>2014</v>
      </c>
      <c r="M271" s="1" t="s">
        <v>18</v>
      </c>
    </row>
    <row r="272" spans="1:13" ht="43.5">
      <c r="A272" s="1" t="str">
        <f t="shared" si="12"/>
        <v>2023-01-21</v>
      </c>
      <c r="B272" s="1" t="str">
        <f>"0935"</f>
        <v>0935</v>
      </c>
      <c r="C272" s="2" t="s">
        <v>55</v>
      </c>
      <c r="D272" s="2" t="s">
        <v>467</v>
      </c>
      <c r="E272" s="1" t="str">
        <f>"03"</f>
        <v>03</v>
      </c>
      <c r="F272" s="1">
        <v>10</v>
      </c>
      <c r="G272" s="1" t="s">
        <v>20</v>
      </c>
      <c r="I272" s="1" t="s">
        <v>17</v>
      </c>
      <c r="J272" s="4"/>
      <c r="K272" s="3" t="s">
        <v>56</v>
      </c>
      <c r="L272" s="1">
        <v>2019</v>
      </c>
      <c r="M272" s="1" t="s">
        <v>28</v>
      </c>
    </row>
    <row r="273" spans="1:13" ht="43.5">
      <c r="A273" s="1" t="str">
        <f t="shared" si="12"/>
        <v>2023-01-21</v>
      </c>
      <c r="B273" s="1" t="str">
        <f>"1000"</f>
        <v>1000</v>
      </c>
      <c r="C273" s="2" t="s">
        <v>421</v>
      </c>
      <c r="D273" s="2" t="s">
        <v>423</v>
      </c>
      <c r="E273" s="1" t="str">
        <f>"01"</f>
        <v>01</v>
      </c>
      <c r="F273" s="1">
        <v>10</v>
      </c>
      <c r="G273" s="1" t="s">
        <v>20</v>
      </c>
      <c r="I273" s="1" t="s">
        <v>17</v>
      </c>
      <c r="J273" s="4"/>
      <c r="K273" s="3" t="s">
        <v>422</v>
      </c>
      <c r="L273" s="1">
        <v>2019</v>
      </c>
      <c r="M273" s="1" t="s">
        <v>18</v>
      </c>
    </row>
    <row r="274" spans="1:14" ht="72">
      <c r="A274" s="1" t="str">
        <f t="shared" si="12"/>
        <v>2023-01-21</v>
      </c>
      <c r="B274" s="1" t="str">
        <f>"1030"</f>
        <v>1030</v>
      </c>
      <c r="C274" s="2" t="s">
        <v>424</v>
      </c>
      <c r="D274" s="2" t="s">
        <v>88</v>
      </c>
      <c r="E274" s="1" t="str">
        <f>" "</f>
        <v> </v>
      </c>
      <c r="F274" s="1">
        <v>0</v>
      </c>
      <c r="G274" s="1" t="s">
        <v>14</v>
      </c>
      <c r="H274" s="1" t="s">
        <v>425</v>
      </c>
      <c r="I274" s="1" t="s">
        <v>17</v>
      </c>
      <c r="J274" s="4"/>
      <c r="K274" s="3" t="s">
        <v>426</v>
      </c>
      <c r="L274" s="1">
        <v>2011</v>
      </c>
      <c r="M274" s="1" t="s">
        <v>49</v>
      </c>
      <c r="N274" s="1" t="s">
        <v>23</v>
      </c>
    </row>
    <row r="275" spans="1:14" ht="57.75">
      <c r="A275" s="1" t="str">
        <f t="shared" si="12"/>
        <v>2023-01-21</v>
      </c>
      <c r="B275" s="1" t="str">
        <f>"1215"</f>
        <v>1215</v>
      </c>
      <c r="C275" s="2" t="s">
        <v>302</v>
      </c>
      <c r="D275" s="2" t="s">
        <v>420</v>
      </c>
      <c r="E275" s="1" t="str">
        <f>"01"</f>
        <v>01</v>
      </c>
      <c r="F275" s="1">
        <v>3</v>
      </c>
      <c r="G275" s="1" t="s">
        <v>14</v>
      </c>
      <c r="H275" s="1" t="s">
        <v>36</v>
      </c>
      <c r="I275" s="1" t="s">
        <v>17</v>
      </c>
      <c r="J275" s="4"/>
      <c r="K275" s="3" t="s">
        <v>419</v>
      </c>
      <c r="L275" s="1">
        <v>2016</v>
      </c>
      <c r="M275" s="1" t="s">
        <v>28</v>
      </c>
      <c r="N275" s="1" t="s">
        <v>23</v>
      </c>
    </row>
    <row r="276" spans="1:13" ht="72">
      <c r="A276" s="1" t="str">
        <f t="shared" si="12"/>
        <v>2023-01-21</v>
      </c>
      <c r="B276" s="1" t="str">
        <f>"1305"</f>
        <v>1305</v>
      </c>
      <c r="C276" s="2" t="s">
        <v>430</v>
      </c>
      <c r="D276" s="2" t="s">
        <v>432</v>
      </c>
      <c r="E276" s="1" t="str">
        <f>"03"</f>
        <v>03</v>
      </c>
      <c r="F276" s="1">
        <v>4</v>
      </c>
      <c r="G276" s="1" t="s">
        <v>14</v>
      </c>
      <c r="I276" s="1" t="s">
        <v>17</v>
      </c>
      <c r="J276" s="4"/>
      <c r="K276" s="3" t="s">
        <v>431</v>
      </c>
      <c r="L276" s="1">
        <v>2019</v>
      </c>
      <c r="M276" s="1" t="s">
        <v>18</v>
      </c>
    </row>
    <row r="277" spans="1:13" ht="72">
      <c r="A277" s="1" t="str">
        <f t="shared" si="12"/>
        <v>2023-01-21</v>
      </c>
      <c r="B277" s="1" t="str">
        <f>"1405"</f>
        <v>1405</v>
      </c>
      <c r="C277" s="2" t="s">
        <v>97</v>
      </c>
      <c r="E277" s="1" t="str">
        <f>"00"</f>
        <v>00</v>
      </c>
      <c r="F277" s="1">
        <v>1</v>
      </c>
      <c r="G277" s="1" t="s">
        <v>14</v>
      </c>
      <c r="I277" s="1" t="s">
        <v>17</v>
      </c>
      <c r="J277" s="4"/>
      <c r="K277" s="3" t="s">
        <v>98</v>
      </c>
      <c r="L277" s="1">
        <v>2019</v>
      </c>
      <c r="M277" s="1" t="s">
        <v>18</v>
      </c>
    </row>
    <row r="278" spans="1:13" ht="43.5">
      <c r="A278" s="1" t="str">
        <f t="shared" si="12"/>
        <v>2023-01-21</v>
      </c>
      <c r="B278" s="1" t="str">
        <f>"1425"</f>
        <v>1425</v>
      </c>
      <c r="C278" s="2" t="s">
        <v>372</v>
      </c>
      <c r="E278" s="1" t="str">
        <f>"00"</f>
        <v>00</v>
      </c>
      <c r="F278" s="1">
        <v>0</v>
      </c>
      <c r="G278" s="1" t="s">
        <v>20</v>
      </c>
      <c r="I278" s="1" t="s">
        <v>17</v>
      </c>
      <c r="J278" s="4"/>
      <c r="K278" s="3" t="s">
        <v>373</v>
      </c>
      <c r="L278" s="1">
        <v>2018</v>
      </c>
      <c r="M278" s="1" t="s">
        <v>28</v>
      </c>
    </row>
    <row r="279" spans="1:13" ht="57.75">
      <c r="A279" s="1" t="str">
        <f t="shared" si="12"/>
        <v>2023-01-21</v>
      </c>
      <c r="B279" s="1" t="str">
        <f>"1450"</f>
        <v>1450</v>
      </c>
      <c r="C279" s="2" t="s">
        <v>316</v>
      </c>
      <c r="E279" s="1" t="str">
        <f>" "</f>
        <v> </v>
      </c>
      <c r="F279" s="1">
        <v>0</v>
      </c>
      <c r="G279" s="1" t="s">
        <v>14</v>
      </c>
      <c r="I279" s="1" t="s">
        <v>17</v>
      </c>
      <c r="J279" s="4"/>
      <c r="K279" s="3" t="s">
        <v>317</v>
      </c>
      <c r="L279" s="1">
        <v>2021</v>
      </c>
      <c r="M279" s="1" t="s">
        <v>18</v>
      </c>
    </row>
    <row r="280" spans="1:13" ht="43.5">
      <c r="A280" s="1" t="str">
        <f t="shared" si="12"/>
        <v>2023-01-21</v>
      </c>
      <c r="B280" s="1" t="str">
        <f>"1500"</f>
        <v>1500</v>
      </c>
      <c r="C280" s="2" t="s">
        <v>155</v>
      </c>
      <c r="D280" s="2" t="s">
        <v>447</v>
      </c>
      <c r="E280" s="1" t="str">
        <f>"02"</f>
        <v>02</v>
      </c>
      <c r="F280" s="1">
        <v>10</v>
      </c>
      <c r="G280" s="1" t="s">
        <v>20</v>
      </c>
      <c r="I280" s="1" t="s">
        <v>17</v>
      </c>
      <c r="J280" s="4"/>
      <c r="K280" s="3" t="s">
        <v>446</v>
      </c>
      <c r="L280" s="1">
        <v>2020</v>
      </c>
      <c r="M280" s="1" t="s">
        <v>18</v>
      </c>
    </row>
    <row r="281" spans="1:13" ht="72">
      <c r="A281" s="1" t="str">
        <f t="shared" si="12"/>
        <v>2023-01-21</v>
      </c>
      <c r="B281" s="1" t="str">
        <f>"1530"</f>
        <v>1530</v>
      </c>
      <c r="C281" s="2" t="s">
        <v>448</v>
      </c>
      <c r="E281" s="1" t="str">
        <f>"2020"</f>
        <v>2020</v>
      </c>
      <c r="F281" s="1">
        <v>0</v>
      </c>
      <c r="G281" s="1" t="s">
        <v>20</v>
      </c>
      <c r="I281" s="1" t="s">
        <v>17</v>
      </c>
      <c r="J281" s="4"/>
      <c r="K281" s="3" t="s">
        <v>449</v>
      </c>
      <c r="L281" s="1">
        <v>2020</v>
      </c>
      <c r="M281" s="1" t="s">
        <v>18</v>
      </c>
    </row>
    <row r="282" spans="1:13" ht="57.75">
      <c r="A282" s="1" t="str">
        <f t="shared" si="12"/>
        <v>2023-01-21</v>
      </c>
      <c r="B282" s="1" t="str">
        <f>"1650"</f>
        <v>1650</v>
      </c>
      <c r="C282" s="2" t="s">
        <v>450</v>
      </c>
      <c r="D282" s="2" t="s">
        <v>452</v>
      </c>
      <c r="E282" s="1" t="str">
        <f>"01"</f>
        <v>01</v>
      </c>
      <c r="F282" s="1">
        <v>3</v>
      </c>
      <c r="G282" s="1" t="s">
        <v>20</v>
      </c>
      <c r="I282" s="1" t="s">
        <v>17</v>
      </c>
      <c r="J282" s="4"/>
      <c r="K282" s="3" t="s">
        <v>451</v>
      </c>
      <c r="L282" s="1">
        <v>2008</v>
      </c>
      <c r="M282" s="1" t="s">
        <v>18</v>
      </c>
    </row>
    <row r="283" spans="1:14" ht="72">
      <c r="A283" s="1" t="str">
        <f t="shared" si="12"/>
        <v>2023-01-21</v>
      </c>
      <c r="B283" s="1" t="str">
        <f>"1750"</f>
        <v>1750</v>
      </c>
      <c r="C283" s="2" t="s">
        <v>453</v>
      </c>
      <c r="D283" s="2" t="s">
        <v>455</v>
      </c>
      <c r="E283" s="1" t="str">
        <f>"01"</f>
        <v>01</v>
      </c>
      <c r="F283" s="1">
        <v>2</v>
      </c>
      <c r="G283" s="1" t="s">
        <v>20</v>
      </c>
      <c r="I283" s="1" t="s">
        <v>17</v>
      </c>
      <c r="J283" s="4"/>
      <c r="K283" s="3" t="s">
        <v>454</v>
      </c>
      <c r="L283" s="1">
        <v>2020</v>
      </c>
      <c r="M283" s="1" t="s">
        <v>28</v>
      </c>
      <c r="N283" s="1" t="s">
        <v>23</v>
      </c>
    </row>
    <row r="284" spans="1:13" ht="72">
      <c r="A284" s="1" t="str">
        <f t="shared" si="12"/>
        <v>2023-01-21</v>
      </c>
      <c r="B284" s="1" t="str">
        <f>"1820"</f>
        <v>1820</v>
      </c>
      <c r="C284" s="2" t="s">
        <v>456</v>
      </c>
      <c r="D284" s="2" t="s">
        <v>458</v>
      </c>
      <c r="E284" s="1" t="str">
        <f>"04"</f>
        <v>04</v>
      </c>
      <c r="F284" s="1">
        <v>4</v>
      </c>
      <c r="G284" s="1" t="s">
        <v>20</v>
      </c>
      <c r="I284" s="1" t="s">
        <v>17</v>
      </c>
      <c r="J284" s="4"/>
      <c r="K284" s="3" t="s">
        <v>457</v>
      </c>
      <c r="L284" s="1">
        <v>0</v>
      </c>
      <c r="M284" s="1" t="s">
        <v>18</v>
      </c>
    </row>
    <row r="285" spans="1:13" ht="57.75">
      <c r="A285" s="1" t="str">
        <f t="shared" si="12"/>
        <v>2023-01-21</v>
      </c>
      <c r="B285" s="1" t="str">
        <f>"1850"</f>
        <v>1850</v>
      </c>
      <c r="C285" s="2" t="s">
        <v>83</v>
      </c>
      <c r="E285" s="1" t="str">
        <f>"2023"</f>
        <v>2023</v>
      </c>
      <c r="F285" s="1">
        <v>10</v>
      </c>
      <c r="G285" s="1" t="s">
        <v>58</v>
      </c>
      <c r="J285" s="4"/>
      <c r="K285" s="3" t="s">
        <v>84</v>
      </c>
      <c r="L285" s="1">
        <v>2023</v>
      </c>
      <c r="M285" s="1" t="s">
        <v>18</v>
      </c>
    </row>
    <row r="286" spans="1:14" ht="57.75">
      <c r="A286" s="7" t="str">
        <f t="shared" si="12"/>
        <v>2023-01-21</v>
      </c>
      <c r="B286" s="7" t="str">
        <f>"1900"</f>
        <v>1900</v>
      </c>
      <c r="C286" s="8" t="s">
        <v>459</v>
      </c>
      <c r="D286" s="8" t="s">
        <v>461</v>
      </c>
      <c r="E286" s="7" t="str">
        <f>"02"</f>
        <v>02</v>
      </c>
      <c r="F286" s="7">
        <v>3</v>
      </c>
      <c r="G286" s="7" t="s">
        <v>20</v>
      </c>
      <c r="H286" s="7"/>
      <c r="I286" s="7" t="s">
        <v>17</v>
      </c>
      <c r="J286" s="5" t="s">
        <v>505</v>
      </c>
      <c r="K286" s="6" t="s">
        <v>460</v>
      </c>
      <c r="L286" s="7">
        <v>2018</v>
      </c>
      <c r="M286" s="7" t="s">
        <v>18</v>
      </c>
      <c r="N286" s="7"/>
    </row>
    <row r="287" spans="1:14" ht="57.75">
      <c r="A287" s="7" t="str">
        <f t="shared" si="12"/>
        <v>2023-01-21</v>
      </c>
      <c r="B287" s="7" t="str">
        <f>"1930"</f>
        <v>1930</v>
      </c>
      <c r="C287" s="8" t="s">
        <v>462</v>
      </c>
      <c r="D287" s="8"/>
      <c r="E287" s="7" t="str">
        <f>" "</f>
        <v> </v>
      </c>
      <c r="F287" s="7">
        <v>0</v>
      </c>
      <c r="G287" s="7" t="s">
        <v>14</v>
      </c>
      <c r="H287" s="7"/>
      <c r="I287" s="7" t="s">
        <v>17</v>
      </c>
      <c r="J287" s="5" t="s">
        <v>487</v>
      </c>
      <c r="K287" s="6" t="s">
        <v>463</v>
      </c>
      <c r="L287" s="7">
        <v>2018</v>
      </c>
      <c r="M287" s="7" t="s">
        <v>45</v>
      </c>
      <c r="N287" s="7" t="s">
        <v>23</v>
      </c>
    </row>
    <row r="288" spans="1:14" ht="72">
      <c r="A288" s="7" t="str">
        <f t="shared" si="12"/>
        <v>2023-01-21</v>
      </c>
      <c r="B288" s="7" t="str">
        <f>"2030"</f>
        <v>2030</v>
      </c>
      <c r="C288" s="8" t="s">
        <v>464</v>
      </c>
      <c r="D288" s="8"/>
      <c r="E288" s="7" t="str">
        <f>" "</f>
        <v> </v>
      </c>
      <c r="F288" s="7">
        <v>0</v>
      </c>
      <c r="G288" s="7" t="s">
        <v>251</v>
      </c>
      <c r="H288" s="7" t="s">
        <v>312</v>
      </c>
      <c r="I288" s="7" t="s">
        <v>17</v>
      </c>
      <c r="J288" s="5" t="s">
        <v>506</v>
      </c>
      <c r="K288" s="6" t="s">
        <v>465</v>
      </c>
      <c r="L288" s="7">
        <v>2011</v>
      </c>
      <c r="M288" s="7" t="s">
        <v>18</v>
      </c>
      <c r="N288" s="7"/>
    </row>
    <row r="289" spans="1:13" ht="43.5">
      <c r="A289" s="1" t="str">
        <f t="shared" si="12"/>
        <v>2023-01-21</v>
      </c>
      <c r="B289" s="1" t="str">
        <f>"2215"</f>
        <v>2215</v>
      </c>
      <c r="C289" s="2" t="s">
        <v>121</v>
      </c>
      <c r="D289" s="2" t="s">
        <v>123</v>
      </c>
      <c r="E289" s="1" t="str">
        <f>"01"</f>
        <v>01</v>
      </c>
      <c r="F289" s="1">
        <v>0</v>
      </c>
      <c r="G289" s="1" t="s">
        <v>14</v>
      </c>
      <c r="I289" s="1" t="s">
        <v>17</v>
      </c>
      <c r="J289" s="4"/>
      <c r="K289" s="3" t="s">
        <v>122</v>
      </c>
      <c r="L289" s="1">
        <v>2015</v>
      </c>
      <c r="M289" s="1" t="s">
        <v>18</v>
      </c>
    </row>
    <row r="290" spans="1:13" ht="87">
      <c r="A290" s="1" t="str">
        <f t="shared" si="12"/>
        <v>2023-01-21</v>
      </c>
      <c r="B290" s="1" t="str">
        <f>"2255"</f>
        <v>2255</v>
      </c>
      <c r="C290" s="2" t="s">
        <v>300</v>
      </c>
      <c r="E290" s="1" t="str">
        <f>" "</f>
        <v> </v>
      </c>
      <c r="F290" s="1">
        <v>0</v>
      </c>
      <c r="G290" s="1" t="s">
        <v>20</v>
      </c>
      <c r="I290" s="1" t="s">
        <v>17</v>
      </c>
      <c r="J290" s="4"/>
      <c r="K290" s="3" t="s">
        <v>301</v>
      </c>
      <c r="L290" s="1">
        <v>2021</v>
      </c>
      <c r="M290" s="1" t="s">
        <v>18</v>
      </c>
    </row>
    <row r="291" spans="1:13" ht="57.75">
      <c r="A291" s="1" t="str">
        <f t="shared" si="12"/>
        <v>2023-01-21</v>
      </c>
      <c r="B291" s="1" t="str">
        <f>"2300"</f>
        <v>2300</v>
      </c>
      <c r="C291" s="2" t="s">
        <v>273</v>
      </c>
      <c r="E291" s="1" t="str">
        <f>"01"</f>
        <v>01</v>
      </c>
      <c r="F291" s="1">
        <v>0</v>
      </c>
      <c r="G291" s="1" t="s">
        <v>14</v>
      </c>
      <c r="I291" s="1" t="s">
        <v>17</v>
      </c>
      <c r="J291" s="4"/>
      <c r="K291" s="3" t="s">
        <v>274</v>
      </c>
      <c r="L291" s="1">
        <v>0</v>
      </c>
      <c r="M291" s="1" t="s">
        <v>18</v>
      </c>
    </row>
    <row r="292" spans="1:13" ht="72">
      <c r="A292" s="1" t="str">
        <f t="shared" si="12"/>
        <v>2023-01-21</v>
      </c>
      <c r="B292" s="1" t="str">
        <f>"2400"</f>
        <v>2400</v>
      </c>
      <c r="C292" s="2" t="s">
        <v>13</v>
      </c>
      <c r="E292" s="1" t="str">
        <f>"02"</f>
        <v>02</v>
      </c>
      <c r="F292" s="1">
        <v>5</v>
      </c>
      <c r="G292" s="1" t="s">
        <v>14</v>
      </c>
      <c r="H292" s="1" t="s">
        <v>15</v>
      </c>
      <c r="I292" s="1" t="s">
        <v>17</v>
      </c>
      <c r="J292" s="4"/>
      <c r="K292" s="3" t="s">
        <v>16</v>
      </c>
      <c r="L292" s="1">
        <v>2011</v>
      </c>
      <c r="M292" s="1" t="s">
        <v>18</v>
      </c>
    </row>
    <row r="293" spans="1:13" ht="72">
      <c r="A293" s="1" t="str">
        <f t="shared" si="12"/>
        <v>2023-01-21</v>
      </c>
      <c r="B293" s="1" t="str">
        <f>"2500"</f>
        <v>2500</v>
      </c>
      <c r="C293" s="2" t="s">
        <v>13</v>
      </c>
      <c r="E293" s="1" t="str">
        <f>"02"</f>
        <v>02</v>
      </c>
      <c r="F293" s="1">
        <v>5</v>
      </c>
      <c r="G293" s="1" t="s">
        <v>14</v>
      </c>
      <c r="H293" s="1" t="s">
        <v>15</v>
      </c>
      <c r="I293" s="1" t="s">
        <v>17</v>
      </c>
      <c r="J293" s="4"/>
      <c r="K293" s="3" t="s">
        <v>16</v>
      </c>
      <c r="L293" s="1">
        <v>2011</v>
      </c>
      <c r="M293" s="1" t="s">
        <v>18</v>
      </c>
    </row>
    <row r="294" spans="1:13" ht="72">
      <c r="A294" s="1" t="str">
        <f t="shared" si="12"/>
        <v>2023-01-21</v>
      </c>
      <c r="B294" s="1" t="str">
        <f>"2600"</f>
        <v>2600</v>
      </c>
      <c r="C294" s="2" t="s">
        <v>13</v>
      </c>
      <c r="E294" s="1" t="str">
        <f>"02"</f>
        <v>02</v>
      </c>
      <c r="F294" s="1">
        <v>5</v>
      </c>
      <c r="G294" s="1" t="s">
        <v>14</v>
      </c>
      <c r="H294" s="1" t="s">
        <v>15</v>
      </c>
      <c r="I294" s="1" t="s">
        <v>17</v>
      </c>
      <c r="J294" s="4"/>
      <c r="K294" s="3" t="s">
        <v>16</v>
      </c>
      <c r="L294" s="1">
        <v>2011</v>
      </c>
      <c r="M294" s="1" t="s">
        <v>18</v>
      </c>
    </row>
    <row r="295" spans="1:13" ht="72">
      <c r="A295" s="1" t="str">
        <f t="shared" si="12"/>
        <v>2023-01-21</v>
      </c>
      <c r="B295" s="1" t="str">
        <f>"2700"</f>
        <v>2700</v>
      </c>
      <c r="C295" s="2" t="s">
        <v>13</v>
      </c>
      <c r="E295" s="1" t="str">
        <f>"02"</f>
        <v>02</v>
      </c>
      <c r="F295" s="1">
        <v>5</v>
      </c>
      <c r="G295" s="1" t="s">
        <v>14</v>
      </c>
      <c r="H295" s="1" t="s">
        <v>15</v>
      </c>
      <c r="I295" s="1" t="s">
        <v>17</v>
      </c>
      <c r="J295" s="4"/>
      <c r="K295" s="3" t="s">
        <v>16</v>
      </c>
      <c r="L295" s="1">
        <v>2011</v>
      </c>
      <c r="M295" s="1" t="s">
        <v>18</v>
      </c>
    </row>
    <row r="296" spans="1:13" ht="72">
      <c r="A296" s="1" t="str">
        <f t="shared" si="12"/>
        <v>2023-01-21</v>
      </c>
      <c r="B296" s="1" t="str">
        <f>"2800"</f>
        <v>2800</v>
      </c>
      <c r="C296" s="2" t="s">
        <v>13</v>
      </c>
      <c r="E296" s="1" t="str">
        <f>"02"</f>
        <v>02</v>
      </c>
      <c r="F296" s="1">
        <v>5</v>
      </c>
      <c r="G296" s="1" t="s">
        <v>14</v>
      </c>
      <c r="H296" s="1" t="s">
        <v>15</v>
      </c>
      <c r="I296" s="1" t="s">
        <v>17</v>
      </c>
      <c r="J296" s="4"/>
      <c r="K296" s="3" t="s">
        <v>16</v>
      </c>
      <c r="L296" s="1">
        <v>2011</v>
      </c>
      <c r="M296" s="1" t="s">
        <v>18</v>
      </c>
    </row>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Sarah Cook</cp:lastModifiedBy>
  <dcterms:created xsi:type="dcterms:W3CDTF">2022-12-14T06:07:09Z</dcterms:created>
  <dcterms:modified xsi:type="dcterms:W3CDTF">2022-12-14T06:07:10Z</dcterms:modified>
  <cp:category/>
  <cp:version/>
  <cp:contentType/>
  <cp:contentStatus/>
</cp:coreProperties>
</file>