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8110" activeTab="0"/>
  </bookViews>
  <sheets>
    <sheet name="Publicity Program Guide 1491978" sheetId="1" r:id="rId1"/>
  </sheets>
  <definedNames/>
  <calcPr fullCalcOnLoad="1"/>
</workbook>
</file>

<file path=xl/sharedStrings.xml><?xml version="1.0" encoding="utf-8"?>
<sst xmlns="http://schemas.openxmlformats.org/spreadsheetml/2006/main" count="1736" uniqueCount="471">
  <si>
    <t>Date</t>
  </si>
  <si>
    <t>Start Time</t>
  </si>
  <si>
    <t>Title</t>
  </si>
  <si>
    <t>Classification</t>
  </si>
  <si>
    <t>Consumer Advice</t>
  </si>
  <si>
    <t>Digital Epg Synpopsis</t>
  </si>
  <si>
    <t>Episode Title</t>
  </si>
  <si>
    <t>Episode Number</t>
  </si>
  <si>
    <t>Repeat</t>
  </si>
  <si>
    <t>Series Number</t>
  </si>
  <si>
    <t>Year of Production</t>
  </si>
  <si>
    <t>Country of Origin</t>
  </si>
  <si>
    <t>Audio Description</t>
  </si>
  <si>
    <t>Volumz</t>
  </si>
  <si>
    <t>PG</t>
  </si>
  <si>
    <t xml:space="preserve">a l s </t>
  </si>
  <si>
    <t>Hosted by music guru Alec Doomadgee, we feature some of our best Indigenous musicians and go behind the scenes to have a 'dorris' and get the lowdown with your favourite artists from Oz and abroad.</t>
  </si>
  <si>
    <t>RPT</t>
  </si>
  <si>
    <t>AUSTRALIA</t>
  </si>
  <si>
    <t>Musomagic Outback Tracks</t>
  </si>
  <si>
    <t>G</t>
  </si>
  <si>
    <t>Showcasing songs and videos created in remote outback communities.</t>
  </si>
  <si>
    <t>Anzac Hill</t>
  </si>
  <si>
    <t>Y</t>
  </si>
  <si>
    <t>Maningrida</t>
  </si>
  <si>
    <t>Coyote's Crazy Smart Science Show</t>
  </si>
  <si>
    <t>We follow Kai and Anostin to Iceland to discover what happens underground and how almost 90% of Iceland homes are heated by geothermal power.</t>
  </si>
  <si>
    <t>Underground</t>
  </si>
  <si>
    <t>CANADA</t>
  </si>
  <si>
    <t>Aussie Bush Tales</t>
  </si>
  <si>
    <t>The children walk to the coast to enjoy some oyster pearl meat. They are walking for days then finally see the sandy beaches for the first time. Here they find a black pearl and turtle nest.</t>
  </si>
  <si>
    <t>Turtles Nest</t>
  </si>
  <si>
    <t>Waabiny Time</t>
  </si>
  <si>
    <t>Celebrate Nyoongar Culture and learn more about our country with Waabiny Time</t>
  </si>
  <si>
    <t>Raven's Quest</t>
  </si>
  <si>
    <t>Skawennahawi is a 9-year-old Mohawk girl from Ottawa, Ontario. She loves to hang out with her best friend, Eliane, and together they go to swim team practice and make a delicious Shepherd's Pie.</t>
  </si>
  <si>
    <t>Skawennahawi</t>
  </si>
  <si>
    <t>Wolf Joe</t>
  </si>
  <si>
    <t>When a new playmate arrives, Nina becomes increasingly competitive but finds she's not the best at everything.</t>
  </si>
  <si>
    <t>Ready Set Go</t>
  </si>
  <si>
    <t>Nanny Tuta</t>
  </si>
  <si>
    <t>The Fox has received a parcel from Fennec, her relative living in Africa. It's a beautiful gift - game of dominoes with fruits. Play along with Foxy and Nanny Tuta and find out their favourite fruits!</t>
  </si>
  <si>
    <t>Postman</t>
  </si>
  <si>
    <t>UNITED KINGDOM</t>
  </si>
  <si>
    <t xml:space="preserve">Spartakus And The Sun Beneath The Sea </t>
  </si>
  <si>
    <t>Discovering a city surrounded by an impassable wall, our heroes are immediately captured by iron men, then thrown into the fortified city after receiving a mark on their foreheads.</t>
  </si>
  <si>
    <t>Uncle Bert</t>
  </si>
  <si>
    <t>FRANCE</t>
  </si>
  <si>
    <t>Bushwhacked</t>
  </si>
  <si>
    <t xml:space="preserve">a w </t>
  </si>
  <si>
    <t>Kamil challenges Kayne to hug a sawfish, but to find it he must visit a place where darkness is king amidst waters alive with bull sharks and crocodiles.</t>
  </si>
  <si>
    <t>Sawfish</t>
  </si>
  <si>
    <t>Kamil challenges Kayne to rescue a venomous, temperamental King Brown snake - and the King Brown is not too happy about it!</t>
  </si>
  <si>
    <t>King Brown Snake</t>
  </si>
  <si>
    <t>The Magic Canoe</t>
  </si>
  <si>
    <t>Nico has a bad cold and cannot participate in the fun adventure. In the end, he realizes that imagination is a wonderful power that he can use whenever he wants!</t>
  </si>
  <si>
    <t>Nico's Book</t>
  </si>
  <si>
    <t>Afl 2022: Wkfl Grand Finals</t>
  </si>
  <si>
    <t>NC</t>
  </si>
  <si>
    <t>West Kimberly Football League Women's Grand Final - Cable Beach vs Towns.</t>
  </si>
  <si>
    <t>Women's Grand Final - Cable Beach Vs Towns</t>
  </si>
  <si>
    <t>West Kimberly Football League Men's Grand Final - Cable Beach Vs Derby.</t>
  </si>
  <si>
    <t>Men's Grand Final - Cable Beach Vs Derby</t>
  </si>
  <si>
    <t xml:space="preserve">Tiwi Islands Grand Final 2022 </t>
  </si>
  <si>
    <t>Catch up on all the action from the Tiwi Islands Football League Grand Final 2022, Imalu Tigers vs Muluwurri Magpies.</t>
  </si>
  <si>
    <t>Rugby Union 2022: Ella 7s</t>
  </si>
  <si>
    <t>Rugby 7s at its grassroots best played in the Ella spirit.</t>
  </si>
  <si>
    <t>Feeding The Scrum 2022</t>
  </si>
  <si>
    <t>Join the best First Nations athletes and entertainers to talk sports, pop culture and the issues that affect us all in a fly on the wall chat between friends.</t>
  </si>
  <si>
    <t>Afl 2022: Ntfl Women's Under 18s</t>
  </si>
  <si>
    <t>All the action from the NTFL Women's Under 18s 2022 season.</t>
  </si>
  <si>
    <t>First Nations Indigenous Football Cup</t>
  </si>
  <si>
    <t>Catch all the action from the 2022 First Nations Indigenous Football Cup.</t>
  </si>
  <si>
    <t>Women's Rd 2 - NT Yappas V Jummalungs</t>
  </si>
  <si>
    <t xml:space="preserve"> </t>
  </si>
  <si>
    <t>Nitv News Update 2023</t>
  </si>
  <si>
    <t>The latest news from the oldest living culture, Join Natalie Ahmat and the team of NITV journalists for stories from an Indigenous perspective.</t>
  </si>
  <si>
    <t>Wild Mexico</t>
  </si>
  <si>
    <t xml:space="preserve">a </t>
  </si>
  <si>
    <t>Mexico is dominated by a great chain of mountains, the Sierra Madre. Journey down this rocky spine and you'll discover an amazing diversity of life from black bears to millions of butterfiles.</t>
  </si>
  <si>
    <t>Mountain Worlds</t>
  </si>
  <si>
    <t>Idris Elba's Fight School</t>
  </si>
  <si>
    <t>M</t>
  </si>
  <si>
    <t>Their big night at York Hall finally arrives. It's the moment of truth for Idris's fighters as they enter the ring for their first ever amateur bouts.</t>
  </si>
  <si>
    <t>Fight Night - The Showdown</t>
  </si>
  <si>
    <t>Zappa</t>
  </si>
  <si>
    <t>MA</t>
  </si>
  <si>
    <t xml:space="preserve">s </t>
  </si>
  <si>
    <t>USA</t>
  </si>
  <si>
    <t>Waru</t>
  </si>
  <si>
    <t>From eight female Maori directors come eight connected stories, each taking place at the same moment in time during the tangi (funeral) of a small boy, Waru, who has died at the hands of a caregiver.</t>
  </si>
  <si>
    <t>NEW ZEALAND</t>
  </si>
  <si>
    <t>Songlines on Screen</t>
  </si>
  <si>
    <t>Yarripiri the giant ancestral taipan created the Jardiwanpa Songline through his journey, bringing songs, law and the Jardiwanpa fire ceremony to Warlpiri people.</t>
  </si>
  <si>
    <t>Yarripiri's Journey</t>
  </si>
  <si>
    <t>Stanley Chasm</t>
  </si>
  <si>
    <t>Ballooning</t>
  </si>
  <si>
    <t>Science Questers get to ask Commander John Herrington what its like to be an Astronaut while Corey Gray shares what it's like to be part of a science team the proved Gravitational Waves!</t>
  </si>
  <si>
    <t>Astronomy</t>
  </si>
  <si>
    <t>The children go down to the Paperbark Billabong hoping to see the strange creature which the Elder Moort tells them lives in the water. Moort describes the noise made by the creature as 'Baoloo-oo'.</t>
  </si>
  <si>
    <t>Billabong Baoloo-Oo</t>
  </si>
  <si>
    <t>Myles is a 10-year-old Ojibwe boy from Brandon, Manitoba. He demonstrates how to make a dream catcher with his sisters and, while at school, how to build a traditional drum from hide and wood.</t>
  </si>
  <si>
    <t>Myles</t>
  </si>
  <si>
    <t>Joe's concerned that a lacrosse game against a new opponent is one his team will lose so he fakes an illness but when Smudge gets into trouble Joe realizes he must tell the truth and lead the rescue.</t>
  </si>
  <si>
    <t>Do you know what a carnival is? Nanny Tuta and the Fox dress up in various costumes and can't decide which mask is right to attend the carnival.</t>
  </si>
  <si>
    <t>Carnival</t>
  </si>
  <si>
    <t>Tehrig, badly injured after crossing the interlayer tunnel again, returned to Arkadia. Delirious, he starts talking about pirates.</t>
  </si>
  <si>
    <t>Tehrig's Nightmare</t>
  </si>
  <si>
    <t>Kayne and Kamil meet the cast of mantas, dolphins, soldier crabs and turtles in Kayne's quest to help the endangered dugong from the threat of extinction in this important episode of Bushwhacked!</t>
  </si>
  <si>
    <t>Dugong</t>
  </si>
  <si>
    <t>Kayne challenges Kamil to 5 mission in 24 hours in and around Sydney in a frantic race against the clock episode of Bushwhacked!</t>
  </si>
  <si>
    <t>Urban Animals</t>
  </si>
  <si>
    <t>Julie sees Viola hugging Pam and calling her her little treasure. She imagines that her aunt prefers Pam!</t>
  </si>
  <si>
    <t xml:space="preserve">Wiyi Yani U Thangani </t>
  </si>
  <si>
    <t>Wiyi Yani U Thangani (Women's Voices) is the story of strength, resilience, sovereignty and power that has been told by the voices of First Nations women and girls.</t>
  </si>
  <si>
    <t>Wiyi Yani U Thangani</t>
  </si>
  <si>
    <t>Always Was Always Will Be</t>
  </si>
  <si>
    <t>This film documents the camp set up by a number of Aboriginal organisations to protect the Sacred Grounds of the Waugul in the middle of Perth from construction of a tourist centre and car park.</t>
  </si>
  <si>
    <t>Shortland Street</t>
  </si>
  <si>
    <t>TK is reluctant to work with Logan when he learns of his suspension and chequered work history. An amused Cece points out many of Logan's 'rebel'  traits are shared with TK.</t>
  </si>
  <si>
    <t>The Cook Up With Adam Liaw</t>
  </si>
  <si>
    <t>]NITV presenters Rae Johnston and Natalie Ahmat are in the Cook Up kitchen with Adam to create some food memories of the sweet kind.</t>
  </si>
  <si>
    <t>Sweet Memories</t>
  </si>
  <si>
    <t>Kamil challenges Kayne to snaffle an egg from beneath a roosting emu using traditional Wiradjuri methods in one of Bushwhacked's strangest missions yet!</t>
  </si>
  <si>
    <t>Emu</t>
  </si>
  <si>
    <t>Harding Dam</t>
  </si>
  <si>
    <t>Trying for the dam again, the Red Dirt Riders set off on country tracks to reach their destination.</t>
  </si>
  <si>
    <t>When Joe finds a small carved owl he knows that it must belong to someone in Turtle Bay but because he wants to keep it he is reluctant to search for the carving's owner.</t>
  </si>
  <si>
    <t>Finders Keepers</t>
  </si>
  <si>
    <t>Tales Of The Moana</t>
  </si>
  <si>
    <t>Meilani is a special brown butterfly who lives in a pond in Tonga. She slurps the tears of sharks when they're sad. But her greatest dream is to dance with the rainbow coloured butterflies.</t>
  </si>
  <si>
    <t>Faiana The Fairy</t>
  </si>
  <si>
    <t>SAMOA</t>
  </si>
  <si>
    <t>Grace Beside Me</t>
  </si>
  <si>
    <t>Fuzzy learns that if she doesn't respect her gift, she will lose it.</t>
  </si>
  <si>
    <t>After freeing the prisoners, Spartakus heads for Arkadia. There, the meaning of the oracle is finally revealed and for Bob and Rebecca, it's almost time to finally go home.</t>
  </si>
  <si>
    <t>To Elsewehere And Tomorrow</t>
  </si>
  <si>
    <t xml:space="preserve">Our Stories </t>
  </si>
  <si>
    <t>Chris spent his 18th birthday behind bars. He then decided to turn his life around and take control of his life. He found Muay Thai and became World Champion.</t>
  </si>
  <si>
    <t>Aboriginal Warrior</t>
  </si>
  <si>
    <t>Our Stories</t>
  </si>
  <si>
    <t xml:space="preserve">a d </t>
  </si>
  <si>
    <t>A personal journey through the quagmire of family trauma, identity, drug addiction and finally redemption. Sean Leeway takes us down the dark alleys of his life on the streets of Rockhampton.</t>
  </si>
  <si>
    <t>Rockbottom In Rockhampton</t>
  </si>
  <si>
    <t>APTN National News</t>
  </si>
  <si>
    <t>News week in review from Canada's Indigenous broadcaster APTN.</t>
  </si>
  <si>
    <t>Bamay</t>
  </si>
  <si>
    <t>A slow TV showcase of the stunning landscapes found in Ngarrindjeri Country.</t>
  </si>
  <si>
    <t>Ngarrindjeri Country</t>
  </si>
  <si>
    <t>Extreme Africa</t>
  </si>
  <si>
    <t>Follow the massive 2200 kilometers watery flow of South Africa's Orange river from its origins to where it spills out into the Atlantic Ocean.</t>
  </si>
  <si>
    <t xml:space="preserve">Who Killed Malcolm X </t>
  </si>
  <si>
    <t xml:space="preserve">a v </t>
  </si>
  <si>
    <t>As the Civil Rights movement intensifies, the emerging rift between Malcolm X and Elijah Muhammad grows. Former NYPD and FBI agents share firsthand accounts of their surveillance of Malcolm.</t>
  </si>
  <si>
    <t>Black Messiah</t>
  </si>
  <si>
    <t>Wurundjeri Baggarrok</t>
  </si>
  <si>
    <t>She Who Must Be Loved</t>
  </si>
  <si>
    <t xml:space="preserve">l </t>
  </si>
  <si>
    <t>The life story of Alfreda Glynn, a 78-year-old Aboriginal woman and co-founder of the Central Australian Aboriginal Media Association and Imparja TV.</t>
  </si>
  <si>
    <t>Radiance</t>
  </si>
  <si>
    <t>A mother's death draws her three disparate, distant daughters back to their ramshackle childhood homewhere they are forced to confront their mother's legacy of half-truths and unfinished business.</t>
  </si>
  <si>
    <t>The Land We're On With Penelope Towney</t>
  </si>
  <si>
    <t>In this short film, Penelope Towney performs an Acknowledgement of Country for the Dharawal and Yuin Nations. Penelope then speaks about performing Welcomes to Country and Acknowledgements of Country.</t>
  </si>
  <si>
    <t>Katherine Gorge</t>
  </si>
  <si>
    <t>Alice Dunes</t>
  </si>
  <si>
    <t>Kai and Anostin visit Iceland to see how geology, chemistry, physics and even creativity go into volcanology - the study of volcanoes.</t>
  </si>
  <si>
    <t>Volcanoes</t>
  </si>
  <si>
    <t>Elder Moort goes fishing and is keen to show the children what an experienced hunter he is. He spots a long neck turtle in the swamp and positions himself on a log only to feel it move beneath him.</t>
  </si>
  <si>
    <t>Crocodile In A Swamp</t>
  </si>
  <si>
    <t>Waabiny Time Series 2 Ep 2</t>
  </si>
  <si>
    <t>Alexciia is a 9-year-old girl from the Blackfoot Nation. She lives in Calgary, Alberta. Alexciia loves to dance and she demonstrates a jingle dance and a hoop dance.</t>
  </si>
  <si>
    <t>Alexciia</t>
  </si>
  <si>
    <t>When Chief Madwe runs out of jam, Buddy and the kids decide to pick fresh blueberries for him to make more jam.</t>
  </si>
  <si>
    <t>Oh my! The Fox is sick, she sneezes instead of saying the usual 'Coo-coo'. Luckily Nanny Tuta knows how to take care of sick Foxy, so she will be healthy and active very soon again.</t>
  </si>
  <si>
    <t>Foxy Is Sick</t>
  </si>
  <si>
    <t>In the ruins of the first city of Arkadia, built just after the great cataclysm, our heroes search for records of the creation of the Shagma.</t>
  </si>
  <si>
    <t>Kayne and Kamil brave shark infested waters, dodge salt-water crocodiles and come face to face with venomous sea snakes before meeting the box jellyfish!</t>
  </si>
  <si>
    <t>Box Jellyfish</t>
  </si>
  <si>
    <t>Kayne is challenged to take a snap of a unique manta ray as tense moments at sea lead to a thrilling climax in this episode of Bushwhacked as we search the ocean to help a graceful species in need.</t>
  </si>
  <si>
    <t>Manta</t>
  </si>
  <si>
    <t>Pam is absorbed by a new puzzle and is not interested in anything else! When the team travels north to care for a caribou, Pam rediscovers that it's important to be there for her friends.</t>
  </si>
  <si>
    <t>Puzzles And Caribou</t>
  </si>
  <si>
    <t xml:space="preserve">Yarning Culture Through Film </t>
  </si>
  <si>
    <t>This is a series of carefully curated stories from each of the 10 communities and four nations that comprise the Saltwater Freshwater Arts Alliance region, located on Mid North Coast..</t>
  </si>
  <si>
    <t>Birpai - Port Macquarie - Maragi Yuli - Ngurragu</t>
  </si>
  <si>
    <t>After years of haunting silence, Tom returns to his grandmother's country, seeking the permission of Lawmen to learn Dhambul, the Morning Star ceremony.</t>
  </si>
  <si>
    <t>Finding Mawiranga</t>
  </si>
  <si>
    <t xml:space="preserve">a s </t>
  </si>
  <si>
    <t>Returning from their honeymoon, a loved-up Desi and Damo irk Leanne, who scarpers, and Damo is thrown to learn of her break-up with Ros.</t>
  </si>
  <si>
    <t>Adam hosts chef Colin Fassnidge and TV hosting extraordinaire Marc Fennell in the Cook Up kitchen as they create some acidic creations.</t>
  </si>
  <si>
    <t>Acid</t>
  </si>
  <si>
    <t>Kamil challenges Kayne's inner cowboy to conquer a rodeo bull ride and become a protection athlete AKA Rodeo Clown at a professional rodeo!</t>
  </si>
  <si>
    <t>Rodeo</t>
  </si>
  <si>
    <t xml:space="preserve"> Red Dirt Riders</t>
  </si>
  <si>
    <t>The Pilbara's first traffic jam forms during riding practice before a trip to the marsh. Living proof of the dangers of riding on country.</t>
  </si>
  <si>
    <t>Buddy is so nervous around a new puppy, his fear turns a simple dog walking mission into a wild chase. chase. But when he sees the big pup is headed for danger he faces his fear and saves the day!</t>
  </si>
  <si>
    <t>Puppy Pile</t>
  </si>
  <si>
    <t>Faiana is the world's first Pasifika courier fairy, but one day, things go terribly wrong with a very important magical delivery.</t>
  </si>
  <si>
    <t>Alulelei And The Secret Of The Stars</t>
  </si>
  <si>
    <t>Fuzzy's premonitions and Pop's search for his Ancestors threaten Harmony day.</t>
  </si>
  <si>
    <t>Blackbird</t>
  </si>
  <si>
    <t>In the mountains, our heroes discover the entrance to a temple. They are greeted by a large priest wearing a mask with the head of a bird.</t>
  </si>
  <si>
    <t>The story of William McHughes who helped build Raukkan Church, which is featured on the $50 note alongside Uncle David Uniapon.</t>
  </si>
  <si>
    <t>Raukkan Church</t>
  </si>
  <si>
    <t>We follow today's artists as the Indigenous Lore art of the Bardi people continues to be created and given to the young men initiated into the tribe.</t>
  </si>
  <si>
    <t xml:space="preserve">Indian Country Today </t>
  </si>
  <si>
    <t>Native American News</t>
  </si>
  <si>
    <t>Slow TV is back on NITV with more beautiful Bamay, celebrating stunning landscapes of Countries across Australia. Sit back and relax with the healing powers of Country.</t>
  </si>
  <si>
    <t>Nuenonne Country - Bruny Island TAS Part 1</t>
  </si>
  <si>
    <t>Great Blue Wild</t>
  </si>
  <si>
    <t>Located in the wild blue waters of the south-eastern Pacific. And ringed by one of the world's richest coral reefs, Cocos is a Holy Grail for divers and undersea explorers.</t>
  </si>
  <si>
    <t>Cocos Island</t>
  </si>
  <si>
    <t xml:space="preserve">Moko </t>
  </si>
  <si>
    <t>Moko kanohi wearers share their journey and their vision for a future.</t>
  </si>
  <si>
    <t>Moko Kanohi</t>
  </si>
  <si>
    <t>True North Calling</t>
  </si>
  <si>
    <t>A local TV producer in Iqaluit, Stacey Aglok Macdonald, struggles to make a show entirely in Inuktitut, while fisherman Shawn Buckley struggles to store his boat for the winter.</t>
  </si>
  <si>
    <t>New Beginnings</t>
  </si>
  <si>
    <t>The Last Land - Gespe'gewa'gi</t>
  </si>
  <si>
    <t>Despite conflict with the DFO, Listuguj launches its Fall Lobster fishery, looking toward a future of increased self-governance and economic success.</t>
  </si>
  <si>
    <t>Father And Son Rock Crab Team</t>
  </si>
  <si>
    <t>Hunting Aotearoa</t>
  </si>
  <si>
    <t>Howie's in the heart of the central North Island, going bush, on a cracking hunt for fallow deer and feral pig. Snow covered Mt Ruapehu provides a stunning backdrop to the unforgiving bushscape.</t>
  </si>
  <si>
    <t>Rangataua</t>
  </si>
  <si>
    <t>Wellington Paranormal</t>
  </si>
  <si>
    <t>On a typical night patrol, Minogue and O'Leary get to the bottom of a series of mysterious curses while Officer Parker gets a new partner.</t>
  </si>
  <si>
    <t>Who The Hell</t>
  </si>
  <si>
    <t>Brown Boys</t>
  </si>
  <si>
    <t xml:space="preserve">l s </t>
  </si>
  <si>
    <t>A raucous group of Brown Boys navigate love, loss, and brotherhood in South Auckland.</t>
  </si>
  <si>
    <t>A slow TV showcase of the stunning landscapes found in Tharawal and Inningai Country.</t>
  </si>
  <si>
    <t>Tharawal &amp; Inningai Country</t>
  </si>
  <si>
    <t>Arnhern Land</t>
  </si>
  <si>
    <t>Todd River</t>
  </si>
  <si>
    <t>We head to Blackfoot Territory on the prairies where the Science Questers learn about the Buffalo Treaty, the restoration of Buffalo and how important to Buffalo are to the eco-balance of the prairie.</t>
  </si>
  <si>
    <t>Buffalo</t>
  </si>
  <si>
    <t>Elder Moort spots an eagle flying over camp and decides he would like it for a pet. Moort calls the children to catch it for him. Later Moort is startled to see Boya in the sky holding onto a rope.</t>
  </si>
  <si>
    <t>Flight Of An Eagle</t>
  </si>
  <si>
    <t>Phenix is an 8-year-old Mi'kmaq boy from Gesgapegiag, Quebec. He helps out at his grandparents' sugar shack making maple syrup from sap and he shows us how it's done.</t>
  </si>
  <si>
    <t>Phenix</t>
  </si>
  <si>
    <t>Nina decides to make a crow her pet, she and her friends build it a fancy bird house with wire over the windows but then must rescue it from a calamity created by trying to keep a wild bird cooped up.</t>
  </si>
  <si>
    <t>As The Crow Flies</t>
  </si>
  <si>
    <t>It is late at night and it's dark at Nanny Tuta's place. The Fox is very afraid of the dark, but Tuta is brave - she will look up the darkness to catch it, so that Foxy can fall asleep peacefully.</t>
  </si>
  <si>
    <t>Darkness</t>
  </si>
  <si>
    <t>Tehrig falls victim to the 'song of the machine', an ancient cyber trap that shuts down all of his functions.</t>
  </si>
  <si>
    <t>Holiday Fever</t>
  </si>
  <si>
    <t>Bungy jumping from high above the rainforest to plunging deep within, Kayne comes face to face with an ill tempered whistling tarantula in this episode of Bushwhacked about facing your fears!</t>
  </si>
  <si>
    <t>Tarantula</t>
  </si>
  <si>
    <t>Kayne and Kamil find out what a sea eagle supermarket is and learn the secret sea eagle dance with the Gubbi Gubbi before Kayne has to fly through the skies in this action packed Bushwhacked episode.</t>
  </si>
  <si>
    <t>Sea Eagles</t>
  </si>
  <si>
    <t>Nico doesn't listen to Viola's warnings and ends up losing his precious turquoise stone during the adventure. In the future, he promises to be more attentive to the advice of the greats.</t>
  </si>
  <si>
    <t>Boreal Safari</t>
  </si>
  <si>
    <t>Dunghutti - Kempsey - Bye Bye Flower</t>
  </si>
  <si>
    <t>Lagau Danalaig - An Island Life</t>
  </si>
  <si>
    <t>With an idyllic island lifestyle as the backdrop, we find out what makes Badu unique through the stories of the people as expressed in their art and culture.</t>
  </si>
  <si>
    <t>TK is excited about kicking off his ambulance initiative, but he deflates when it becomes apparent that people are taking advantage of the free services.</t>
  </si>
  <si>
    <t>Adam, comedian Gen Fricker, and chef at The Old Fitz Anna Ugarte-Carral are in the Cook Up kitchen to create dinner meals that are of the simple kind.</t>
  </si>
  <si>
    <t>Simple Supper</t>
  </si>
  <si>
    <t>Red Dirt Riders</t>
  </si>
  <si>
    <t>Near a ghost town on the coast, a famous red dog is resting in peace after an adventurous life. To visit his memorial the Red Dirt Riders must brave the Ngurin River crossing.</t>
  </si>
  <si>
    <t>Bajinhurrba</t>
  </si>
  <si>
    <t>The trio invent their own sports competition but Joe becomes focused on winning until Buddy reminds them it's about fun as a team.</t>
  </si>
  <si>
    <t>Power Of Three</t>
  </si>
  <si>
    <t>Thanks to a magical tail, Lani is a shape shifting girl who can transform into a dolphin!  But one day her magical tail goes missing!</t>
  </si>
  <si>
    <t>Meilani The Brown Butterfly</t>
  </si>
  <si>
    <t>Fuzzy is haunted by her Uncle Lefty, leaving her with a moral dilemma that threatens her friendship with Tui.</t>
  </si>
  <si>
    <t>Catch Your Death</t>
  </si>
  <si>
    <t>In the jungle, our heroes accompany Ma-Toot, who is looking for her son, Thot. Meanwhile, not far from there, pirates are working to restore an old park of attractions.</t>
  </si>
  <si>
    <t>Mama Thot</t>
  </si>
  <si>
    <t xml:space="preserve">When a traditional song that has lost its dance is given to a Brisbane Murri dance troupe, they embark on a spiritual journey of reconnection and healing.  </t>
  </si>
  <si>
    <t>Yoonthalla</t>
  </si>
  <si>
    <t>Anangu singer Zaachariaha Fielding of Electric Fields returns home to the central desert community of Mimili to reveal the inspiration behind his music and the challenges he overcame as a child.</t>
  </si>
  <si>
    <t>Voice From The Desert</t>
  </si>
  <si>
    <t xml:space="preserve">Living Black   </t>
  </si>
  <si>
    <t>Gumbayngirr and Bundjalung man Otis Carey is a professional surfer and accomplished artist. Karla Grant travelled to Coffs Harbour to speak to Otis about his life, his art and his love of the ocean.</t>
  </si>
  <si>
    <t>Otis Carey - Making Waves</t>
  </si>
  <si>
    <t>Nuenonne Country - Bruny Island TAS Part 2</t>
  </si>
  <si>
    <t>The Socorro Islands have been called 'The Mexican Galapagos'. Like the Galapagos the deep blue waters of Socorro overflow with wildlife.</t>
  </si>
  <si>
    <t>Socorro Islands, Mexico</t>
  </si>
  <si>
    <t xml:space="preserve">Exile And The Kingdom </t>
  </si>
  <si>
    <t>A story of the extraordinary resilience of Indigenous Australians and their culture in the face of systematic repression by colonisers which continues into the present.</t>
  </si>
  <si>
    <t>Exile And The Kingdom</t>
  </si>
  <si>
    <t>First Australians</t>
  </si>
  <si>
    <t xml:space="preserve">q </t>
  </si>
  <si>
    <t>Losing control of the land had the most devastating impact on the First Australians. The struggle for land rights continues and one of its heroes is Eddie Mabo.</t>
  </si>
  <si>
    <t>We Are No Longer Shadows</t>
  </si>
  <si>
    <t xml:space="preserve">Burn Motherf***** Burn </t>
  </si>
  <si>
    <t xml:space="preserve">a l v </t>
  </si>
  <si>
    <t>This provocative documentary looks at how decades of racial tensions, injustice, and a troubled relationship between the LAPD and the African-American community led to an uprising.</t>
  </si>
  <si>
    <t>Ngumpin Kartiya</t>
  </si>
  <si>
    <t>This documentary looks at a proud and sometimes difficult past, and also celebrates a bright and better future.</t>
  </si>
  <si>
    <t>Slow TV is back on NITV with more beautiful Bamay. Bamay III celebrates great Australian islands and saltwater country. Sit back and relax with the healing powers of country.</t>
  </si>
  <si>
    <t>K'gari, Butchulla Country Part 2</t>
  </si>
  <si>
    <t>Kakadu</t>
  </si>
  <si>
    <t>Ooraminna</t>
  </si>
  <si>
    <t>Isa asks us to consider how we can live in the city and still have traditional plants and medicines and our Knowledge Holders show us how!</t>
  </si>
  <si>
    <t>Cityfood</t>
  </si>
  <si>
    <t>The children have never heard of a Bunyip. They are told by Elder Moort if they go near the ghostly bush they may see one. They follow Moort's advice to stay in a cave overnight to see for themselves.</t>
  </si>
  <si>
    <t>Myth Of The Bunyip</t>
  </si>
  <si>
    <t>.Gracyn is an 11-year-old Metis girl from Duck Bay, Manitoba. Gracyn is a fabulous square dancer and designs and sews the costumes for her dance troupe.</t>
  </si>
  <si>
    <t>Gracyn</t>
  </si>
  <si>
    <t>When the friends gather for a sleep-over, Nina is anxious about being away from her mom until she reveals her fear to the others.</t>
  </si>
  <si>
    <t>Braver Together</t>
  </si>
  <si>
    <t>Today there is a music in the house - Tuta and the Fox are dancing. Their friend Fennec has a nice game in mind... Will you play along?</t>
  </si>
  <si>
    <t>Dance And Freeze</t>
  </si>
  <si>
    <t>Rebecca ventures into the world of Alice in Wonderland. For their part, the pirates go on a sleep hunt.</t>
  </si>
  <si>
    <t>Dodo</t>
  </si>
  <si>
    <t>The children of the camp have the idea of exchanging gifts. While living the fun adventure, our three friends understand that when we give a gift, the important thing is not the object.</t>
  </si>
  <si>
    <t>Gift Story</t>
  </si>
  <si>
    <t>Yarning Culture Through Film</t>
  </si>
  <si>
    <t>Thungutti - Bellbrook - Nulla Creek</t>
  </si>
  <si>
    <t>Trading Cultures</t>
  </si>
  <si>
    <t>Three artists from Makassar, Indonesia and three artists from Yirrkala, East Arnhem Land reconnect a 400 year old trade relationship through art.</t>
  </si>
  <si>
    <t>Leanne refuses to accept Desi bullying Damo out of having a Condor-themed room at the IV, and goes ahead to create one anyway. Desi is annoyed and sceptical.</t>
  </si>
  <si>
    <t>TV personality &amp; author Jason Roberts and head chef at Sydney restaurant Red Lantern Mark Jensen are in the Cook Up kitchen with Adam to create their signature dishes at home.</t>
  </si>
  <si>
    <t>Signature Dish At Home</t>
  </si>
  <si>
    <t>Find out why Kamil challenges Kayne to wash his hair with camel urine in a hilarious episode of Bushwhacked with the grossest mission yet!</t>
  </si>
  <si>
    <t>Camels</t>
  </si>
  <si>
    <t>Weymul is a safe place to ride with lots of tracks and stories. The Red Dirt Riders visit a shearer's shed where a mysterious spirit of the country lives.</t>
  </si>
  <si>
    <t>Weymul</t>
  </si>
  <si>
    <t>Hoping to win the local art contest each of the trio search for something interesting in nature to paint.</t>
  </si>
  <si>
    <t>Painting Party</t>
  </si>
  <si>
    <t xml:space="preserve">Tales Of The Moana </t>
  </si>
  <si>
    <t>After a storm at sea traps Masina on a deserted pacific island, she finds a magical seashell. Could this seashell help Masina finally get home?</t>
  </si>
  <si>
    <t>Losi The Giant Fisherman</t>
  </si>
  <si>
    <t>When Aunty Min helps Fuzzy with a love spell, things don't quite work out the way she planned.</t>
  </si>
  <si>
    <t>Love Me, Love Me Not</t>
  </si>
  <si>
    <t>Our heroes return to the frozen layer of Icelandis, intent on unlocking the secret of the ghost ship. Embarking alone, Spartakus finally goes  to meet the mysterious captain.</t>
  </si>
  <si>
    <t>Gateway To Dawn</t>
  </si>
  <si>
    <t>Proud Ngarrindjeri man, Leon 'Scornzy' Dodd, talks about his unique job at Monarto Zoo where he collects food for exotic animals and passes on his traditional knowledge to younger Indigenous trainees.</t>
  </si>
  <si>
    <t>Man Of The Land</t>
  </si>
  <si>
    <t>Cherissma Blackman shares her experiences in how she balances living in two worlds, law and lore, to help her mob.</t>
  </si>
  <si>
    <t>Tell Me Tidda</t>
  </si>
  <si>
    <t>The 77 Percent</t>
  </si>
  <si>
    <t>Africa is home to a large number of youth as they constitute 77 per cent of the continent's population. A few ambitious youngsters come together to share their vision for the continent's future.</t>
  </si>
  <si>
    <t>GERMANY</t>
  </si>
  <si>
    <t>Bundjalung - Northern NSW Part 1</t>
  </si>
  <si>
    <t>The islands of the Bahamas are a stunning nature-lover's paradise spread over more than 100,000 square miles of the Atlantic Ocean, about 150 miles from Florida's south-eastern coast.</t>
  </si>
  <si>
    <t>Bahamas</t>
  </si>
  <si>
    <t xml:space="preserve">Going Places With Ernie Dingo </t>
  </si>
  <si>
    <t>K'gari, also known as Fraser Island is Ernie's next destination. He meets up with a proud Butchulla man, a four wheel drive enthusiast, and a determined woman with a special connection to whales.</t>
  </si>
  <si>
    <t>K'gari</t>
  </si>
  <si>
    <t>PAPUA NEW GUINEA</t>
  </si>
  <si>
    <t>The Colour Purple</t>
  </si>
  <si>
    <t xml:space="preserve">a l </t>
  </si>
  <si>
    <t>A black Southern woman struggles to find her identity after suffering years of abuse from her father and others over 40 years.</t>
  </si>
  <si>
    <t>Mataranka</t>
  </si>
  <si>
    <t>Hermannsburg</t>
  </si>
  <si>
    <t>Isa asks why Animal habitats are important and what we can learn from animals and how to be grateful for the food, shelter, knowledge and medicines our animal relatives provide.</t>
  </si>
  <si>
    <t>Animals</t>
  </si>
  <si>
    <t>The children go swimming in the billabong, not realising a crocodile is lurking in the water. The crocodile chases after Jarra and a turtle and Jarra grabs hold of a tree branch and pulls himself up.</t>
  </si>
  <si>
    <t>Billabong Ripple</t>
  </si>
  <si>
    <t>Bradley is an 11-year-old Cayuga boy from the Six Nations of the Grand River who loves spending time at his grandparents' home on Walpole Island, Ontario.</t>
  </si>
  <si>
    <t>Bradley</t>
  </si>
  <si>
    <t>The friends become competitive as they attempt to win best bike decoration. When Smudge accidentally ends up on an out of control wagon the trio forget their rivalry and join forces to save him.</t>
  </si>
  <si>
    <t>Turtle Bay Bike Rally</t>
  </si>
  <si>
    <t>Nanny Tuta loves to sing and her friend the Fox has composed a nice song for her - 'Tuta's song'. Listen to it and sing along!</t>
  </si>
  <si>
    <t>Nanny Tuta Song</t>
  </si>
  <si>
    <t>A ship without sails, adrift, an unconscious passenger... this navigator is rescued by our hero is Ulysses!</t>
  </si>
  <si>
    <t>Kayne's challenge? To race the biggest fish in the world, the Whale Shark at the stunning Ningaloo Reef in WA, problem is, they're a little harder to find than first expected.</t>
  </si>
  <si>
    <t>Whale Shark</t>
  </si>
  <si>
    <t>While Pam is unhappy to be told that she is too small to do anything, Viola sends the campers on a surprise mission!</t>
  </si>
  <si>
    <t>Pam And Touti</t>
  </si>
  <si>
    <t>K'gari, also known as Fraser Island is Ernie's next destination. He meets up with a proud Butchulla man, a four wheel drive enthusiast and a determined woman with a special connection to whales.</t>
  </si>
  <si>
    <t>Further tests confirm the worst for Lorraine: it's lung cancer, and the prognosis is bleak. Viv feels terrible for writing off her symptoms as attention seeking.</t>
  </si>
  <si>
    <t>The Cook Up kitchen and Adam host soccer legend Craig Foster and restaurant supervisor Fatima Awad Ali Salim to create hot and spicy dishes.</t>
  </si>
  <si>
    <t>Hot And Spicy</t>
  </si>
  <si>
    <t>Bogged</t>
  </si>
  <si>
    <t>The Ngurin River runs to the coast but is often dry. On a rare rainy day, the Red Dirt Riders want to see how much water is in the dam.</t>
  </si>
  <si>
    <t>When the kids think there is a giant snake in the lake they are determined to solve the mystery. The monster is really a long line of plastic trash they are motivated to clean up Thunder Lake beach.</t>
  </si>
  <si>
    <t>Operation Clean Up</t>
  </si>
  <si>
    <t>Motiktik and his family have a magical secret, but one day their secret is revealed and suddenly things go very wrong in their village.</t>
  </si>
  <si>
    <t>Fa'ata The Mermaid</t>
  </si>
  <si>
    <t>Fuzzy tries to help Cat settle into her new home but a moody teenage ghost has other plans.</t>
  </si>
  <si>
    <t>Our heroes are back in Arkadia, discouraged at not having discovered the second Orichalcum.</t>
  </si>
  <si>
    <t>Follows storyteller and Ngarrindjeri jewellery maker, Stephanie 'Aunty Steph' Gollan, as she prepares to participate in Survival Day activities at Semaphore, South Australia.</t>
  </si>
  <si>
    <t>Aunty Steph, An Adelaide Jewel</t>
  </si>
  <si>
    <t>A multigenerational family explores their Indigenous and South Sea Islander lineage through a shared ancestor, matriarch Louise, and reflect on their connection to land and sea country.</t>
  </si>
  <si>
    <t>They Called Her Louise</t>
  </si>
  <si>
    <t>Nitv News: Nula 2023</t>
  </si>
  <si>
    <t>The latest news from the oldest living culture, join Natalie Ahmat and the team of NITV journalists for stories from an Indigenous perspective.</t>
  </si>
  <si>
    <t>Ngarrindjeri &amp; Yuin Country</t>
  </si>
  <si>
    <t>A slow TV showcase of the stunning landscapes found in Ngarrindjeri and Yuin Country.</t>
  </si>
  <si>
    <t>The Belize Barrier Reef is part of the Mesoamerican Reef System, which stretches for approximately 700 miles from Mexico's Yucatan Peninsula to Honduras and Guatemala.</t>
  </si>
  <si>
    <t>Belize</t>
  </si>
  <si>
    <t>Belle And Sebastian 3</t>
  </si>
  <si>
    <t>When a tall and menacing man called Joseph arrives claiming 'rightful' ownership over Sebastian's beloved dog Belle and her new puppies, Sebastian and his grandfather are forced to protect them.</t>
  </si>
  <si>
    <t>Ernie visits Queensland's Stradbroke Island and meets up with Traditional owners, spends time with a talented artist, and gets up close and personal with Manta Rays.</t>
  </si>
  <si>
    <t>North Stradbroke Island</t>
  </si>
  <si>
    <t>Cultural Connections Immersion Festival</t>
  </si>
  <si>
    <t>Concert series with live performances from Indigenous artists at the 1770 Cultural Connections Immersion Festival in central Queensland.</t>
  </si>
  <si>
    <t xml:space="preserve">Elsta Foy </t>
  </si>
  <si>
    <t>The story of a true maverick and renaissance woman Elsta Foy, a Walman Yawuru Elder of Broome and a pioneer of Indigenous health services, who became the first Indigenous health worker trained in WA.</t>
  </si>
  <si>
    <t>Maleny, Jinibarra Country Part 1</t>
  </si>
  <si>
    <t>Palm Valley</t>
  </si>
  <si>
    <t>Isa asks, 'What is your favourite game?' and our Science Questers take a look at how to design your own video game.</t>
  </si>
  <si>
    <t>Video Games</t>
  </si>
  <si>
    <t>Moort the Elder is hungry for boiled emu eggs and sends the children to find some. The children come back empty-handed so he shows them how to find them. They arrive too late the eggs are hatching.</t>
  </si>
  <si>
    <t>Boiled Emu Eggs</t>
  </si>
  <si>
    <t>Kaksat'iio is a 10-year-old Mohawk girl from Kahnawake. Today is her birthday party with cake and pizza! Kaksat'iio is proud to model clothing created by Indigenous designers.</t>
  </si>
  <si>
    <t>Kaksat'iio</t>
  </si>
  <si>
    <t>When the kids find a diary in an old tree stump they must not only unravel the mystery of which of Turtle Bay's residents wrote it but also rescue the precious book from a crafty raccoon.</t>
  </si>
  <si>
    <t>Who Is Nagamo?</t>
  </si>
  <si>
    <t>Nanny Tuta and the Fox play shopping. The Fox wants to buy herself a car. Which car will Foxy choose and won't it be too big for her?</t>
  </si>
  <si>
    <t>Shop</t>
  </si>
  <si>
    <t>Kayne and Kamil set off to Uluru in search of Australia's greatest monitor, the perentie, but not without meeting some very special desert folk along the way!</t>
  </si>
  <si>
    <t>Perenties</t>
  </si>
  <si>
    <t>Going Places With Ernie Dingo</t>
  </si>
  <si>
    <t>Ernie visits Queensland's Stradbroke Island and meets up with traditional owners, spends time with a talented artist, and gets up close and personal with Manta Rays.</t>
  </si>
  <si>
    <t>Sing About This Country</t>
  </si>
  <si>
    <t>"Sing About This Country" is a documentary following country music star Troy Cassar-Daley and his good friends from The Black Image Band</t>
  </si>
  <si>
    <t>Bush Bands Bash</t>
  </si>
  <si>
    <t>Bush Bands Bash is the biggest concert on the Alice Springs calendar and one of the most vibrant Indigenous events in Australia.</t>
  </si>
  <si>
    <t>Going Native</t>
  </si>
  <si>
    <t xml:space="preserve">d </t>
  </si>
  <si>
    <t>Drew meets the people that are reinventing capitalism on Native terms. He visits Canada's newest urban reserve and witnesses how Aboriginal venture capital is opening doors.</t>
  </si>
  <si>
    <t>Going Business</t>
  </si>
  <si>
    <t>Chuck And The First People's Kitchen</t>
  </si>
  <si>
    <t>In Iqaluit, Chuck experiences Ptarmigan hunting and visits Qajuqturvik centre.</t>
  </si>
  <si>
    <t>Iqakuit Ptarmggan</t>
  </si>
  <si>
    <t xml:space="preserve">Lost Diamonds </t>
  </si>
  <si>
    <t xml:space="preserve">a q </t>
  </si>
  <si>
    <t>Action man, Phil Breslin, ventures on a mysterious journey to unlock the forgotten secrets of the Dutch Dakota and its fortune of Lost Diamonds.</t>
  </si>
  <si>
    <t>Lost Diamonds</t>
  </si>
  <si>
    <t>Family Rules</t>
  </si>
  <si>
    <t>It's time for Kiara and her new baby daughter Bindi to go back to Western Australia to see family and connect with their Noongar culture.</t>
  </si>
  <si>
    <t>Kiara</t>
  </si>
  <si>
    <t>Stay At Home Animal Dads</t>
  </si>
  <si>
    <t>Focusing on the unsung heroes of the animal kingdom, Animal Dads explores several species that defy all notions of gendered care.</t>
  </si>
  <si>
    <t>Yothu Yindi Tribute Concert</t>
  </si>
  <si>
    <t>A special tribute that recognises the contribution and the legacy that Yothu Yindi has made to our Indigenous voice on the National and International stage.</t>
  </si>
  <si>
    <t xml:space="preserve">Stories From The Land </t>
  </si>
  <si>
    <t>An in-depth exploration of Frank Zappa's private life and his rich, often controversial musical career; featuring unfettered access to the Zappa vault and a deep cache of archival footage.</t>
  </si>
  <si>
    <t>The Big Game</t>
  </si>
  <si>
    <t>The Treasures Of Viola</t>
  </si>
  <si>
    <t>The Sweetest Gift</t>
  </si>
  <si>
    <t>The Linear Oasis</t>
  </si>
  <si>
    <t xml:space="preserve">Karla Grant Presents </t>
  </si>
  <si>
    <t>The last Coming of Age ceremony held by the Wurundjeri Tribe took place at Coranderrk, 185 years ago - from that point all cultural ceremony and practice was forbidden.</t>
  </si>
  <si>
    <t>A Berry Good Adventure</t>
  </si>
  <si>
    <t>The Brothers Barkar</t>
  </si>
  <si>
    <t>Karla Grant Presents</t>
  </si>
  <si>
    <t>The Marsh</t>
  </si>
  <si>
    <t>The Temple Of Condor</t>
  </si>
  <si>
    <t>The Making Of Marrga</t>
  </si>
  <si>
    <t>It Takes A Village</t>
  </si>
  <si>
    <t>Rising PNG Rugby League star, Rex, faces a race against time as his wife becomes gravely ill from birth complications and must find emergency help.</t>
  </si>
  <si>
    <t>The Rainbow Of The Terha</t>
  </si>
  <si>
    <t>The Wishing Tree</t>
  </si>
  <si>
    <t>The Path Of Light</t>
  </si>
  <si>
    <t>RUGBY LEAGUE</t>
  </si>
  <si>
    <t>RUGBY UNION</t>
  </si>
  <si>
    <t>AFL</t>
  </si>
  <si>
    <t>FOOTBALL</t>
  </si>
  <si>
    <t>NATURAL HISTORY</t>
  </si>
  <si>
    <t>DOCUMENTARY SERIES</t>
  </si>
  <si>
    <t>FEATURE DOCUMENTARY</t>
  </si>
  <si>
    <t>MOVIE</t>
  </si>
  <si>
    <t>KARLA GRANT</t>
  </si>
  <si>
    <t>ADVENTURE</t>
  </si>
  <si>
    <t>COMEDY</t>
  </si>
  <si>
    <t>TRAVEL</t>
  </si>
  <si>
    <t>DRAMA</t>
  </si>
  <si>
    <t>NULA</t>
  </si>
  <si>
    <t>FAMILY MOVIE</t>
  </si>
  <si>
    <t>REALITY</t>
  </si>
  <si>
    <t>Anishinabe women share how the birch tree, the bark and the traditional crafts that come from this significant has transformed their lives and given them a sense of support, community, and livelihood.</t>
  </si>
  <si>
    <t>The Tree of Life</t>
  </si>
  <si>
    <t>LATE NIGHT MOVIE</t>
  </si>
  <si>
    <t>FEATURE DOCUMENTARY ENCORE</t>
  </si>
  <si>
    <t>Week 9: Sunday 26th February to Saturday 4th March</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</si>
</sst>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4">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9" tint="-0.4999699890613556"/>
        <bgColor indexed="64"/>
      </patternFill>
    </fill>
    <fill>
      <patternFill patternType="solid">
        <fgColor theme="9" tint="-0.24997000396251678"/>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11">
    <xf numFmtId="0" fontId="0" fillId="0" borderId="0" xfId="0" applyFont="1" applyAlignment="1">
      <alignment/>
    </xf>
    <xf numFmtId="0" fontId="0" fillId="0" borderId="0" xfId="0" applyAlignment="1">
      <alignment horizontal="center" vertical="center"/>
    </xf>
    <xf numFmtId="0" fontId="0" fillId="0" borderId="0" xfId="0" applyAlignment="1">
      <alignment wrapText="1"/>
    </xf>
    <xf numFmtId="0" fontId="0" fillId="0" borderId="0" xfId="0" applyAlignment="1">
      <alignment vertical="top" wrapText="1"/>
    </xf>
    <xf numFmtId="0" fontId="21" fillId="33" borderId="0" xfId="46" applyFont="1" applyFill="1" applyAlignment="1">
      <alignment horizontal="center" vertical="center" wrapText="1"/>
    </xf>
    <xf numFmtId="0" fontId="21" fillId="34" borderId="0" xfId="46" applyFont="1" applyFill="1" applyAlignment="1">
      <alignment horizontal="center" vertical="center" wrapText="1"/>
    </xf>
    <xf numFmtId="0" fontId="0" fillId="7" borderId="0" xfId="0" applyFill="1" applyAlignment="1">
      <alignment vertical="top" wrapText="1"/>
    </xf>
    <xf numFmtId="0" fontId="0" fillId="7" borderId="0" xfId="0" applyFill="1" applyAlignment="1">
      <alignment horizontal="center" vertical="center"/>
    </xf>
    <xf numFmtId="0" fontId="0" fillId="7" borderId="0" xfId="0" applyFill="1" applyAlignment="1">
      <alignment wrapText="1"/>
    </xf>
    <xf numFmtId="0" fontId="0" fillId="0" borderId="0" xfId="0" applyAlignment="1">
      <alignment horizontal="left" wrapText="1"/>
    </xf>
    <xf numFmtId="0" fontId="0" fillId="0" borderId="0" xfId="0"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0</xdr:colOff>
      <xdr:row>1</xdr:row>
      <xdr:rowOff>0</xdr:rowOff>
    </xdr:to>
    <xdr:pic>
      <xdr:nvPicPr>
        <xdr:cNvPr id="1" name="Picture 1"/>
        <xdr:cNvPicPr preferRelativeResize="1">
          <a:picLocks noChangeAspect="1"/>
        </xdr:cNvPicPr>
      </xdr:nvPicPr>
      <xdr:blipFill>
        <a:blip r:embed="rId1"/>
        <a:stretch>
          <a:fillRect/>
        </a:stretch>
      </xdr:blipFill>
      <xdr:spPr>
        <a:xfrm>
          <a:off x="0" y="0"/>
          <a:ext cx="7553325" cy="1847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N277"/>
  <sheetViews>
    <sheetView tabSelected="1"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140625" style="1" bestFit="1" customWidth="1"/>
    <col min="2" max="2" width="9.57421875" style="1" bestFit="1" customWidth="1"/>
    <col min="3" max="3" width="33.421875" style="2" customWidth="1"/>
    <col min="4" max="4" width="31.421875" style="2" customWidth="1"/>
    <col min="5" max="5" width="13.57421875" style="1" bestFit="1" customWidth="1"/>
    <col min="6" max="6" width="15.140625" style="1" bestFit="1" customWidth="1"/>
    <col min="7" max="7" width="12.140625" style="1" bestFit="1" customWidth="1"/>
    <col min="8" max="8" width="15.8515625" style="1" bestFit="1" customWidth="1"/>
    <col min="9" max="9" width="6.8515625" style="1" bestFit="1" customWidth="1"/>
    <col min="10" max="10" width="19.140625" style="1" customWidth="1"/>
    <col min="11" max="11" width="34.421875" style="3" customWidth="1"/>
    <col min="12" max="12" width="16.7109375" style="1" bestFit="1" customWidth="1"/>
    <col min="13" max="13" width="18.57421875" style="1" bestFit="1" customWidth="1"/>
    <col min="14" max="14" width="16.140625" style="1" bestFit="1" customWidth="1"/>
  </cols>
  <sheetData>
    <row r="1" ht="145.5" customHeight="1"/>
    <row r="2" spans="1:11" s="10" customFormat="1" ht="14.25">
      <c r="A2" s="10" t="s">
        <v>470</v>
      </c>
      <c r="C2" s="9"/>
      <c r="D2" s="9"/>
      <c r="K2" s="9"/>
    </row>
    <row r="3" spans="1:14" ht="14.25">
      <c r="A3" s="1" t="s">
        <v>0</v>
      </c>
      <c r="B3" s="1" t="s">
        <v>1</v>
      </c>
      <c r="C3" s="2" t="s">
        <v>2</v>
      </c>
      <c r="D3" s="2" t="s">
        <v>6</v>
      </c>
      <c r="E3" s="1" t="s">
        <v>9</v>
      </c>
      <c r="F3" s="1" t="s">
        <v>7</v>
      </c>
      <c r="G3" s="1" t="s">
        <v>3</v>
      </c>
      <c r="H3" s="1" t="s">
        <v>4</v>
      </c>
      <c r="I3" s="1" t="s">
        <v>8</v>
      </c>
      <c r="K3" s="3" t="s">
        <v>5</v>
      </c>
      <c r="L3" s="1" t="s">
        <v>10</v>
      </c>
      <c r="M3" s="1" t="s">
        <v>11</v>
      </c>
      <c r="N3" s="1" t="s">
        <v>12</v>
      </c>
    </row>
    <row r="4" spans="1:13" ht="87">
      <c r="A4" s="1" t="str">
        <f aca="true" t="shared" si="0" ref="A4:A34">"2023-02-26"</f>
        <v>2023-02-26</v>
      </c>
      <c r="B4" s="1" t="str">
        <f>"0500"</f>
        <v>0500</v>
      </c>
      <c r="C4" s="2" t="s">
        <v>13</v>
      </c>
      <c r="E4" s="1" t="str">
        <f aca="true" t="shared" si="1" ref="E4:E10">"02"</f>
        <v>02</v>
      </c>
      <c r="F4" s="1">
        <v>6</v>
      </c>
      <c r="G4" s="1" t="s">
        <v>14</v>
      </c>
      <c r="H4" s="1" t="s">
        <v>15</v>
      </c>
      <c r="I4" s="1" t="s">
        <v>17</v>
      </c>
      <c r="J4" s="4"/>
      <c r="K4" s="3" t="s">
        <v>16</v>
      </c>
      <c r="L4" s="1">
        <v>2011</v>
      </c>
      <c r="M4" s="1" t="s">
        <v>18</v>
      </c>
    </row>
    <row r="5" spans="1:13" ht="28.5">
      <c r="A5" s="1" t="str">
        <f t="shared" si="0"/>
        <v>2023-02-26</v>
      </c>
      <c r="B5" s="1" t="str">
        <f>"0600"</f>
        <v>0600</v>
      </c>
      <c r="C5" s="2" t="s">
        <v>19</v>
      </c>
      <c r="D5" s="2" t="s">
        <v>22</v>
      </c>
      <c r="E5" s="1" t="str">
        <f t="shared" si="1"/>
        <v>02</v>
      </c>
      <c r="F5" s="1">
        <v>11</v>
      </c>
      <c r="G5" s="1" t="s">
        <v>20</v>
      </c>
      <c r="I5" s="1" t="s">
        <v>17</v>
      </c>
      <c r="J5" s="4"/>
      <c r="K5" s="3" t="s">
        <v>21</v>
      </c>
      <c r="L5" s="1">
        <v>2019</v>
      </c>
      <c r="M5" s="1" t="s">
        <v>18</v>
      </c>
    </row>
    <row r="6" spans="1:13" ht="28.5">
      <c r="A6" s="1" t="str">
        <f t="shared" si="0"/>
        <v>2023-02-26</v>
      </c>
      <c r="B6" s="1" t="str">
        <f>"0625"</f>
        <v>0625</v>
      </c>
      <c r="C6" s="2" t="s">
        <v>19</v>
      </c>
      <c r="D6" s="2" t="s">
        <v>24</v>
      </c>
      <c r="E6" s="1" t="str">
        <f t="shared" si="1"/>
        <v>02</v>
      </c>
      <c r="F6" s="1">
        <v>12</v>
      </c>
      <c r="G6" s="1" t="s">
        <v>14</v>
      </c>
      <c r="I6" s="1" t="s">
        <v>17</v>
      </c>
      <c r="J6" s="4"/>
      <c r="K6" s="3" t="s">
        <v>21</v>
      </c>
      <c r="L6" s="1">
        <v>2019</v>
      </c>
      <c r="M6" s="1" t="s">
        <v>18</v>
      </c>
    </row>
    <row r="7" spans="1:13" ht="57.75">
      <c r="A7" s="1" t="str">
        <f t="shared" si="0"/>
        <v>2023-02-26</v>
      </c>
      <c r="B7" s="1" t="str">
        <f>"0650"</f>
        <v>0650</v>
      </c>
      <c r="C7" s="2" t="s">
        <v>25</v>
      </c>
      <c r="D7" s="2" t="s">
        <v>27</v>
      </c>
      <c r="E7" s="1" t="str">
        <f t="shared" si="1"/>
        <v>02</v>
      </c>
      <c r="F7" s="1">
        <v>6</v>
      </c>
      <c r="G7" s="1" t="s">
        <v>20</v>
      </c>
      <c r="I7" s="1" t="s">
        <v>17</v>
      </c>
      <c r="J7" s="4"/>
      <c r="K7" s="3" t="s">
        <v>26</v>
      </c>
      <c r="L7" s="1">
        <v>2018</v>
      </c>
      <c r="M7" s="1" t="s">
        <v>28</v>
      </c>
    </row>
    <row r="8" spans="1:13" ht="72">
      <c r="A8" s="1" t="str">
        <f t="shared" si="0"/>
        <v>2023-02-26</v>
      </c>
      <c r="B8" s="1" t="str">
        <f>"0715"</f>
        <v>0715</v>
      </c>
      <c r="C8" s="2" t="s">
        <v>29</v>
      </c>
      <c r="D8" s="2" t="s">
        <v>31</v>
      </c>
      <c r="E8" s="1" t="str">
        <f t="shared" si="1"/>
        <v>02</v>
      </c>
      <c r="F8" s="1">
        <v>4</v>
      </c>
      <c r="G8" s="1" t="s">
        <v>20</v>
      </c>
      <c r="I8" s="1" t="s">
        <v>17</v>
      </c>
      <c r="J8" s="4"/>
      <c r="K8" s="3" t="s">
        <v>30</v>
      </c>
      <c r="L8" s="1">
        <v>2018</v>
      </c>
      <c r="M8" s="1" t="s">
        <v>18</v>
      </c>
    </row>
    <row r="9" spans="1:13" ht="43.5">
      <c r="A9" s="1" t="str">
        <f t="shared" si="0"/>
        <v>2023-02-26</v>
      </c>
      <c r="B9" s="1" t="str">
        <f>"0730"</f>
        <v>0730</v>
      </c>
      <c r="C9" s="2" t="s">
        <v>32</v>
      </c>
      <c r="E9" s="1" t="str">
        <f t="shared" si="1"/>
        <v>02</v>
      </c>
      <c r="F9" s="1">
        <v>8</v>
      </c>
      <c r="G9" s="1" t="s">
        <v>20</v>
      </c>
      <c r="I9" s="1" t="s">
        <v>17</v>
      </c>
      <c r="J9" s="4"/>
      <c r="K9" s="3" t="s">
        <v>33</v>
      </c>
      <c r="L9" s="1">
        <v>2011</v>
      </c>
      <c r="M9" s="1" t="s">
        <v>18</v>
      </c>
    </row>
    <row r="10" spans="1:13" ht="87">
      <c r="A10" s="1" t="str">
        <f t="shared" si="0"/>
        <v>2023-02-26</v>
      </c>
      <c r="B10" s="1" t="str">
        <f>"0755"</f>
        <v>0755</v>
      </c>
      <c r="C10" s="2" t="s">
        <v>34</v>
      </c>
      <c r="D10" s="2" t="s">
        <v>36</v>
      </c>
      <c r="E10" s="1" t="str">
        <f t="shared" si="1"/>
        <v>02</v>
      </c>
      <c r="F10" s="1">
        <v>16</v>
      </c>
      <c r="G10" s="1" t="s">
        <v>20</v>
      </c>
      <c r="I10" s="1" t="s">
        <v>17</v>
      </c>
      <c r="J10" s="4"/>
      <c r="K10" s="3" t="s">
        <v>35</v>
      </c>
      <c r="L10" s="1">
        <v>2020</v>
      </c>
      <c r="M10" s="1" t="s">
        <v>28</v>
      </c>
    </row>
    <row r="11" spans="1:13" ht="43.5">
      <c r="A11" s="1" t="str">
        <f t="shared" si="0"/>
        <v>2023-02-26</v>
      </c>
      <c r="B11" s="1" t="str">
        <f>"0805"</f>
        <v>0805</v>
      </c>
      <c r="C11" s="2" t="s">
        <v>37</v>
      </c>
      <c r="D11" s="2" t="s">
        <v>39</v>
      </c>
      <c r="E11" s="1" t="str">
        <f>"01"</f>
        <v>01</v>
      </c>
      <c r="F11" s="1">
        <v>46</v>
      </c>
      <c r="G11" s="1" t="s">
        <v>20</v>
      </c>
      <c r="I11" s="1" t="s">
        <v>17</v>
      </c>
      <c r="J11" s="4"/>
      <c r="K11" s="3" t="s">
        <v>38</v>
      </c>
      <c r="L11" s="1">
        <v>2020</v>
      </c>
      <c r="M11" s="1" t="s">
        <v>28</v>
      </c>
    </row>
    <row r="12" spans="1:13" ht="87">
      <c r="A12" s="1" t="str">
        <f t="shared" si="0"/>
        <v>2023-02-26</v>
      </c>
      <c r="B12" s="1" t="str">
        <f>"0815"</f>
        <v>0815</v>
      </c>
      <c r="C12" s="2" t="s">
        <v>40</v>
      </c>
      <c r="D12" s="2" t="s">
        <v>42</v>
      </c>
      <c r="E12" s="1" t="str">
        <f>"01"</f>
        <v>01</v>
      </c>
      <c r="F12" s="1">
        <v>8</v>
      </c>
      <c r="G12" s="1" t="s">
        <v>20</v>
      </c>
      <c r="I12" s="1" t="s">
        <v>17</v>
      </c>
      <c r="J12" s="4"/>
      <c r="K12" s="3" t="s">
        <v>41</v>
      </c>
      <c r="L12" s="1">
        <v>2020</v>
      </c>
      <c r="M12" s="1" t="s">
        <v>43</v>
      </c>
    </row>
    <row r="13" spans="1:14" ht="72">
      <c r="A13" s="1" t="str">
        <f t="shared" si="0"/>
        <v>2023-02-26</v>
      </c>
      <c r="B13" s="1" t="str">
        <f>"0820"</f>
        <v>0820</v>
      </c>
      <c r="C13" s="2" t="s">
        <v>44</v>
      </c>
      <c r="D13" s="2" t="s">
        <v>46</v>
      </c>
      <c r="E13" s="1" t="str">
        <f>"02"</f>
        <v>02</v>
      </c>
      <c r="F13" s="1">
        <v>16</v>
      </c>
      <c r="G13" s="1" t="s">
        <v>14</v>
      </c>
      <c r="I13" s="1" t="s">
        <v>17</v>
      </c>
      <c r="J13" s="4"/>
      <c r="K13" s="3" t="s">
        <v>45</v>
      </c>
      <c r="L13" s="1">
        <v>1987</v>
      </c>
      <c r="M13" s="1" t="s">
        <v>47</v>
      </c>
      <c r="N13" s="1" t="s">
        <v>23</v>
      </c>
    </row>
    <row r="14" spans="1:13" ht="72">
      <c r="A14" s="1" t="str">
        <f t="shared" si="0"/>
        <v>2023-02-26</v>
      </c>
      <c r="B14" s="1" t="str">
        <f>"0845"</f>
        <v>0845</v>
      </c>
      <c r="C14" s="2" t="s">
        <v>48</v>
      </c>
      <c r="D14" s="2" t="s">
        <v>51</v>
      </c>
      <c r="E14" s="1" t="str">
        <f>"02"</f>
        <v>02</v>
      </c>
      <c r="F14" s="1">
        <v>5</v>
      </c>
      <c r="G14" s="1" t="s">
        <v>14</v>
      </c>
      <c r="H14" s="1" t="s">
        <v>49</v>
      </c>
      <c r="I14" s="1" t="s">
        <v>17</v>
      </c>
      <c r="J14" s="4"/>
      <c r="K14" s="3" t="s">
        <v>50</v>
      </c>
      <c r="L14" s="1">
        <v>2014</v>
      </c>
      <c r="M14" s="1" t="s">
        <v>18</v>
      </c>
    </row>
    <row r="15" spans="1:13" ht="57.75">
      <c r="A15" s="1" t="str">
        <f t="shared" si="0"/>
        <v>2023-02-26</v>
      </c>
      <c r="B15" s="1" t="str">
        <f>"0910"</f>
        <v>0910</v>
      </c>
      <c r="C15" s="2" t="s">
        <v>48</v>
      </c>
      <c r="D15" s="2" t="s">
        <v>53</v>
      </c>
      <c r="E15" s="1" t="str">
        <f>"02"</f>
        <v>02</v>
      </c>
      <c r="F15" s="1">
        <v>8</v>
      </c>
      <c r="G15" s="1" t="s">
        <v>14</v>
      </c>
      <c r="H15" s="1" t="s">
        <v>49</v>
      </c>
      <c r="I15" s="1" t="s">
        <v>17</v>
      </c>
      <c r="J15" s="4"/>
      <c r="K15" s="3" t="s">
        <v>52</v>
      </c>
      <c r="L15" s="1">
        <v>2014</v>
      </c>
      <c r="M15" s="1" t="s">
        <v>18</v>
      </c>
    </row>
    <row r="16" spans="1:13" ht="72">
      <c r="A16" s="1" t="str">
        <f t="shared" si="0"/>
        <v>2023-02-26</v>
      </c>
      <c r="B16" s="1" t="str">
        <f>"0935"</f>
        <v>0935</v>
      </c>
      <c r="C16" s="2" t="s">
        <v>54</v>
      </c>
      <c r="D16" s="2" t="s">
        <v>56</v>
      </c>
      <c r="E16" s="1" t="str">
        <f>"03"</f>
        <v>03</v>
      </c>
      <c r="F16" s="1">
        <v>9</v>
      </c>
      <c r="G16" s="1" t="s">
        <v>20</v>
      </c>
      <c r="I16" s="1" t="s">
        <v>17</v>
      </c>
      <c r="J16" s="4"/>
      <c r="K16" s="3" t="s">
        <v>55</v>
      </c>
      <c r="L16" s="1">
        <v>2019</v>
      </c>
      <c r="M16" s="1" t="s">
        <v>28</v>
      </c>
    </row>
    <row r="17" spans="1:14" ht="43.5">
      <c r="A17" s="7" t="str">
        <f t="shared" si="0"/>
        <v>2023-02-26</v>
      </c>
      <c r="B17" s="7" t="str">
        <f>"1000"</f>
        <v>1000</v>
      </c>
      <c r="C17" s="8" t="s">
        <v>57</v>
      </c>
      <c r="D17" s="8" t="s">
        <v>60</v>
      </c>
      <c r="E17" s="7" t="str">
        <f aca="true" t="shared" si="2" ref="E17:E23">"2022"</f>
        <v>2022</v>
      </c>
      <c r="F17" s="7">
        <v>1</v>
      </c>
      <c r="G17" s="7" t="s">
        <v>58</v>
      </c>
      <c r="H17" s="7"/>
      <c r="I17" s="7" t="s">
        <v>17</v>
      </c>
      <c r="J17" s="5" t="s">
        <v>452</v>
      </c>
      <c r="K17" s="6" t="s">
        <v>59</v>
      </c>
      <c r="L17" s="7">
        <v>2022</v>
      </c>
      <c r="M17" s="7" t="s">
        <v>18</v>
      </c>
      <c r="N17" s="7"/>
    </row>
    <row r="18" spans="1:14" ht="28.5">
      <c r="A18" s="7" t="str">
        <f t="shared" si="0"/>
        <v>2023-02-26</v>
      </c>
      <c r="B18" s="7" t="str">
        <f>"1130"</f>
        <v>1130</v>
      </c>
      <c r="C18" s="8" t="s">
        <v>57</v>
      </c>
      <c r="D18" s="8" t="s">
        <v>62</v>
      </c>
      <c r="E18" s="7" t="str">
        <f t="shared" si="2"/>
        <v>2022</v>
      </c>
      <c r="F18" s="7">
        <v>2</v>
      </c>
      <c r="G18" s="7" t="s">
        <v>58</v>
      </c>
      <c r="H18" s="7"/>
      <c r="I18" s="7"/>
      <c r="J18" s="5" t="s">
        <v>452</v>
      </c>
      <c r="K18" s="6" t="s">
        <v>61</v>
      </c>
      <c r="L18" s="7">
        <v>2022</v>
      </c>
      <c r="M18" s="7" t="s">
        <v>18</v>
      </c>
      <c r="N18" s="7"/>
    </row>
    <row r="19" spans="1:14" ht="57.75">
      <c r="A19" s="7" t="str">
        <f t="shared" si="0"/>
        <v>2023-02-26</v>
      </c>
      <c r="B19" s="7" t="str">
        <f>"1300"</f>
        <v>1300</v>
      </c>
      <c r="C19" s="8" t="s">
        <v>63</v>
      </c>
      <c r="D19" s="8"/>
      <c r="E19" s="7" t="str">
        <f t="shared" si="2"/>
        <v>2022</v>
      </c>
      <c r="F19" s="7">
        <v>0</v>
      </c>
      <c r="G19" s="7" t="s">
        <v>58</v>
      </c>
      <c r="H19" s="7"/>
      <c r="I19" s="7" t="s">
        <v>17</v>
      </c>
      <c r="J19" s="5" t="s">
        <v>450</v>
      </c>
      <c r="K19" s="6" t="s">
        <v>64</v>
      </c>
      <c r="L19" s="7">
        <v>2022</v>
      </c>
      <c r="M19" s="7" t="s">
        <v>18</v>
      </c>
      <c r="N19" s="7"/>
    </row>
    <row r="20" spans="1:14" ht="28.5">
      <c r="A20" s="7" t="str">
        <f t="shared" si="0"/>
        <v>2023-02-26</v>
      </c>
      <c r="B20" s="7" t="str">
        <f>"1430"</f>
        <v>1430</v>
      </c>
      <c r="C20" s="8" t="s">
        <v>65</v>
      </c>
      <c r="D20" s="8"/>
      <c r="E20" s="7" t="str">
        <f t="shared" si="2"/>
        <v>2022</v>
      </c>
      <c r="F20" s="7">
        <v>15</v>
      </c>
      <c r="G20" s="7" t="s">
        <v>58</v>
      </c>
      <c r="H20" s="7"/>
      <c r="I20" s="7" t="s">
        <v>17</v>
      </c>
      <c r="J20" s="5" t="s">
        <v>451</v>
      </c>
      <c r="K20" s="6" t="s">
        <v>66</v>
      </c>
      <c r="L20" s="7">
        <v>2022</v>
      </c>
      <c r="M20" s="7" t="s">
        <v>18</v>
      </c>
      <c r="N20" s="7"/>
    </row>
    <row r="21" spans="1:14" ht="57.75">
      <c r="A21" s="7" t="str">
        <f t="shared" si="0"/>
        <v>2023-02-26</v>
      </c>
      <c r="B21" s="7" t="str">
        <f>"1455"</f>
        <v>1455</v>
      </c>
      <c r="C21" s="8" t="s">
        <v>67</v>
      </c>
      <c r="D21" s="8"/>
      <c r="E21" s="7" t="str">
        <f t="shared" si="2"/>
        <v>2022</v>
      </c>
      <c r="F21" s="7">
        <v>11</v>
      </c>
      <c r="G21" s="7" t="s">
        <v>58</v>
      </c>
      <c r="H21" s="7"/>
      <c r="I21" s="7" t="s">
        <v>17</v>
      </c>
      <c r="J21" s="5" t="s">
        <v>450</v>
      </c>
      <c r="K21" s="6" t="s">
        <v>68</v>
      </c>
      <c r="L21" s="7">
        <v>2022</v>
      </c>
      <c r="M21" s="7" t="s">
        <v>18</v>
      </c>
      <c r="N21" s="7"/>
    </row>
    <row r="22" spans="1:14" ht="28.5">
      <c r="A22" s="7" t="str">
        <f t="shared" si="0"/>
        <v>2023-02-26</v>
      </c>
      <c r="B22" s="7" t="str">
        <f>"1525"</f>
        <v>1525</v>
      </c>
      <c r="C22" s="8" t="s">
        <v>69</v>
      </c>
      <c r="D22" s="8"/>
      <c r="E22" s="7" t="str">
        <f t="shared" si="2"/>
        <v>2022</v>
      </c>
      <c r="F22" s="7">
        <v>15</v>
      </c>
      <c r="G22" s="7" t="s">
        <v>58</v>
      </c>
      <c r="H22" s="7"/>
      <c r="I22" s="7"/>
      <c r="J22" s="5" t="s">
        <v>452</v>
      </c>
      <c r="K22" s="6" t="s">
        <v>70</v>
      </c>
      <c r="L22" s="7">
        <v>2022</v>
      </c>
      <c r="M22" s="7" t="s">
        <v>18</v>
      </c>
      <c r="N22" s="7"/>
    </row>
    <row r="23" spans="1:14" ht="28.5">
      <c r="A23" s="7" t="str">
        <f t="shared" si="0"/>
        <v>2023-02-26</v>
      </c>
      <c r="B23" s="7" t="str">
        <f>"1640"</f>
        <v>1640</v>
      </c>
      <c r="C23" s="8" t="s">
        <v>71</v>
      </c>
      <c r="D23" s="8" t="s">
        <v>73</v>
      </c>
      <c r="E23" s="7" t="str">
        <f t="shared" si="2"/>
        <v>2022</v>
      </c>
      <c r="F23" s="7">
        <v>7</v>
      </c>
      <c r="G23" s="7" t="s">
        <v>58</v>
      </c>
      <c r="H23" s="7"/>
      <c r="I23" s="7"/>
      <c r="J23" s="5" t="s">
        <v>453</v>
      </c>
      <c r="K23" s="6" t="s">
        <v>72</v>
      </c>
      <c r="L23" s="7">
        <v>2022</v>
      </c>
      <c r="M23" s="7" t="s">
        <v>18</v>
      </c>
      <c r="N23" s="7"/>
    </row>
    <row r="24" spans="1:13" ht="87">
      <c r="A24" s="1" t="str">
        <f t="shared" si="0"/>
        <v>2023-02-26</v>
      </c>
      <c r="B24" s="1" t="str">
        <f>"1805"</f>
        <v>1805</v>
      </c>
      <c r="C24" s="2" t="s">
        <v>431</v>
      </c>
      <c r="D24" s="2" t="s">
        <v>467</v>
      </c>
      <c r="E24" s="1" t="str">
        <f>"01"</f>
        <v>01</v>
      </c>
      <c r="F24" s="1">
        <v>1</v>
      </c>
      <c r="G24" s="1" t="s">
        <v>14</v>
      </c>
      <c r="J24" s="4"/>
      <c r="K24" s="3" t="s">
        <v>466</v>
      </c>
      <c r="L24" s="1">
        <v>2021</v>
      </c>
      <c r="M24" s="1" t="s">
        <v>28</v>
      </c>
    </row>
    <row r="25" spans="1:13" ht="57.75">
      <c r="A25" s="1" t="str">
        <f t="shared" si="0"/>
        <v>2023-02-26</v>
      </c>
      <c r="B25" s="1" t="str">
        <f>"1830"</f>
        <v>1830</v>
      </c>
      <c r="C25" s="2" t="s">
        <v>75</v>
      </c>
      <c r="E25" s="1" t="str">
        <f>"2023"</f>
        <v>2023</v>
      </c>
      <c r="F25" s="1">
        <v>34</v>
      </c>
      <c r="G25" s="1" t="s">
        <v>58</v>
      </c>
      <c r="I25" s="1" t="s">
        <v>17</v>
      </c>
      <c r="J25" s="4"/>
      <c r="K25" s="3" t="s">
        <v>76</v>
      </c>
      <c r="L25" s="1">
        <v>2023</v>
      </c>
      <c r="M25" s="1" t="s">
        <v>18</v>
      </c>
    </row>
    <row r="26" spans="1:14" ht="87">
      <c r="A26" s="7" t="str">
        <f t="shared" si="0"/>
        <v>2023-02-26</v>
      </c>
      <c r="B26" s="7" t="str">
        <f>"1840"</f>
        <v>1840</v>
      </c>
      <c r="C26" s="8" t="s">
        <v>77</v>
      </c>
      <c r="D26" s="8" t="s">
        <v>80</v>
      </c>
      <c r="E26" s="7" t="str">
        <f>"01"</f>
        <v>01</v>
      </c>
      <c r="F26" s="7">
        <v>1</v>
      </c>
      <c r="G26" s="7" t="s">
        <v>14</v>
      </c>
      <c r="H26" s="7" t="s">
        <v>78</v>
      </c>
      <c r="I26" s="7" t="s">
        <v>17</v>
      </c>
      <c r="J26" s="5" t="s">
        <v>454</v>
      </c>
      <c r="K26" s="6" t="s">
        <v>79</v>
      </c>
      <c r="L26" s="7">
        <v>2017</v>
      </c>
      <c r="M26" s="7" t="s">
        <v>43</v>
      </c>
      <c r="N26" s="7" t="s">
        <v>23</v>
      </c>
    </row>
    <row r="27" spans="1:14" ht="57.75">
      <c r="A27" s="7" t="str">
        <f t="shared" si="0"/>
        <v>2023-02-26</v>
      </c>
      <c r="B27" s="7" t="str">
        <f>"1940"</f>
        <v>1940</v>
      </c>
      <c r="C27" s="8" t="s">
        <v>81</v>
      </c>
      <c r="D27" s="8" t="s">
        <v>84</v>
      </c>
      <c r="E27" s="7" t="str">
        <f>"01"</f>
        <v>01</v>
      </c>
      <c r="F27" s="7">
        <v>5</v>
      </c>
      <c r="G27" s="7" t="s">
        <v>82</v>
      </c>
      <c r="H27" s="7"/>
      <c r="I27" s="7"/>
      <c r="J27" s="5" t="s">
        <v>455</v>
      </c>
      <c r="K27" s="6" t="s">
        <v>83</v>
      </c>
      <c r="L27" s="7">
        <v>2022</v>
      </c>
      <c r="M27" s="7" t="s">
        <v>43</v>
      </c>
      <c r="N27" s="7"/>
    </row>
    <row r="28" spans="1:14" ht="72">
      <c r="A28" s="7" t="str">
        <f t="shared" si="0"/>
        <v>2023-02-26</v>
      </c>
      <c r="B28" s="7" t="str">
        <f>"2040"</f>
        <v>2040</v>
      </c>
      <c r="C28" s="8" t="s">
        <v>85</v>
      </c>
      <c r="D28" s="8" t="s">
        <v>74</v>
      </c>
      <c r="E28" s="7" t="str">
        <f>" "</f>
        <v> </v>
      </c>
      <c r="F28" s="7">
        <v>0</v>
      </c>
      <c r="G28" s="7" t="s">
        <v>86</v>
      </c>
      <c r="H28" s="7" t="s">
        <v>87</v>
      </c>
      <c r="I28" s="7"/>
      <c r="J28" s="5" t="s">
        <v>456</v>
      </c>
      <c r="K28" s="6" t="s">
        <v>432</v>
      </c>
      <c r="L28" s="7">
        <v>2020</v>
      </c>
      <c r="M28" s="7" t="s">
        <v>88</v>
      </c>
      <c r="N28" s="7"/>
    </row>
    <row r="29" spans="1:14" ht="87">
      <c r="A29" s="7" t="str">
        <f t="shared" si="0"/>
        <v>2023-02-26</v>
      </c>
      <c r="B29" s="7" t="str">
        <f>"2300"</f>
        <v>2300</v>
      </c>
      <c r="C29" s="8" t="s">
        <v>89</v>
      </c>
      <c r="D29" s="8" t="s">
        <v>74</v>
      </c>
      <c r="E29" s="7" t="str">
        <f>" "</f>
        <v> </v>
      </c>
      <c r="F29" s="7">
        <v>0</v>
      </c>
      <c r="G29" s="7" t="s">
        <v>82</v>
      </c>
      <c r="H29" s="7" t="s">
        <v>15</v>
      </c>
      <c r="I29" s="7" t="s">
        <v>17</v>
      </c>
      <c r="J29" s="5" t="s">
        <v>457</v>
      </c>
      <c r="K29" s="6" t="s">
        <v>90</v>
      </c>
      <c r="L29" s="7">
        <v>2017</v>
      </c>
      <c r="M29" s="7" t="s">
        <v>91</v>
      </c>
      <c r="N29" s="7" t="s">
        <v>23</v>
      </c>
    </row>
    <row r="30" spans="1:13" ht="72">
      <c r="A30" s="1" t="str">
        <f t="shared" si="0"/>
        <v>2023-02-26</v>
      </c>
      <c r="B30" s="1" t="str">
        <f>"2430"</f>
        <v>2430</v>
      </c>
      <c r="C30" s="2" t="s">
        <v>92</v>
      </c>
      <c r="D30" s="2" t="s">
        <v>94</v>
      </c>
      <c r="E30" s="1" t="str">
        <f aca="true" t="shared" si="3" ref="E30:E41">"02"</f>
        <v>02</v>
      </c>
      <c r="F30" s="1">
        <v>0</v>
      </c>
      <c r="G30" s="1" t="s">
        <v>14</v>
      </c>
      <c r="I30" s="1" t="s">
        <v>17</v>
      </c>
      <c r="J30" s="4"/>
      <c r="K30" s="3" t="s">
        <v>93</v>
      </c>
      <c r="L30" s="1">
        <v>2017</v>
      </c>
      <c r="M30" s="1" t="s">
        <v>18</v>
      </c>
    </row>
    <row r="31" spans="1:13" ht="87">
      <c r="A31" s="1" t="str">
        <f t="shared" si="0"/>
        <v>2023-02-26</v>
      </c>
      <c r="B31" s="1" t="str">
        <f>"2505"</f>
        <v>2505</v>
      </c>
      <c r="C31" s="2" t="s">
        <v>13</v>
      </c>
      <c r="E31" s="1" t="str">
        <f t="shared" si="3"/>
        <v>02</v>
      </c>
      <c r="F31" s="1">
        <v>7</v>
      </c>
      <c r="G31" s="1" t="s">
        <v>14</v>
      </c>
      <c r="H31" s="1" t="s">
        <v>15</v>
      </c>
      <c r="I31" s="1" t="s">
        <v>17</v>
      </c>
      <c r="J31" s="4"/>
      <c r="K31" s="3" t="s">
        <v>16</v>
      </c>
      <c r="L31" s="1">
        <v>2011</v>
      </c>
      <c r="M31" s="1" t="s">
        <v>18</v>
      </c>
    </row>
    <row r="32" spans="1:13" ht="87">
      <c r="A32" s="1" t="str">
        <f t="shared" si="0"/>
        <v>2023-02-26</v>
      </c>
      <c r="B32" s="1" t="str">
        <f>"2600"</f>
        <v>2600</v>
      </c>
      <c r="C32" s="2" t="s">
        <v>13</v>
      </c>
      <c r="E32" s="1" t="str">
        <f t="shared" si="3"/>
        <v>02</v>
      </c>
      <c r="F32" s="1">
        <v>7</v>
      </c>
      <c r="G32" s="1" t="s">
        <v>14</v>
      </c>
      <c r="H32" s="1" t="s">
        <v>15</v>
      </c>
      <c r="I32" s="1" t="s">
        <v>17</v>
      </c>
      <c r="J32" s="4"/>
      <c r="K32" s="3" t="s">
        <v>16</v>
      </c>
      <c r="L32" s="1">
        <v>2011</v>
      </c>
      <c r="M32" s="1" t="s">
        <v>18</v>
      </c>
    </row>
    <row r="33" spans="1:13" ht="87">
      <c r="A33" s="1" t="str">
        <f t="shared" si="0"/>
        <v>2023-02-26</v>
      </c>
      <c r="B33" s="1" t="str">
        <f>"2700"</f>
        <v>2700</v>
      </c>
      <c r="C33" s="2" t="s">
        <v>13</v>
      </c>
      <c r="E33" s="1" t="str">
        <f t="shared" si="3"/>
        <v>02</v>
      </c>
      <c r="F33" s="1">
        <v>7</v>
      </c>
      <c r="G33" s="1" t="s">
        <v>14</v>
      </c>
      <c r="H33" s="1" t="s">
        <v>15</v>
      </c>
      <c r="I33" s="1" t="s">
        <v>17</v>
      </c>
      <c r="J33" s="4"/>
      <c r="K33" s="3" t="s">
        <v>16</v>
      </c>
      <c r="L33" s="1">
        <v>2011</v>
      </c>
      <c r="M33" s="1" t="s">
        <v>18</v>
      </c>
    </row>
    <row r="34" spans="1:13" ht="87">
      <c r="A34" s="1" t="str">
        <f t="shared" si="0"/>
        <v>2023-02-26</v>
      </c>
      <c r="B34" s="1" t="str">
        <f>"2800"</f>
        <v>2800</v>
      </c>
      <c r="C34" s="2" t="s">
        <v>13</v>
      </c>
      <c r="E34" s="1" t="str">
        <f t="shared" si="3"/>
        <v>02</v>
      </c>
      <c r="F34" s="1">
        <v>7</v>
      </c>
      <c r="G34" s="1" t="s">
        <v>14</v>
      </c>
      <c r="H34" s="1" t="s">
        <v>15</v>
      </c>
      <c r="I34" s="1" t="s">
        <v>17</v>
      </c>
      <c r="J34" s="4"/>
      <c r="K34" s="3" t="s">
        <v>16</v>
      </c>
      <c r="L34" s="1">
        <v>2011</v>
      </c>
      <c r="M34" s="1" t="s">
        <v>18</v>
      </c>
    </row>
    <row r="35" spans="1:13" ht="87">
      <c r="A35" s="1" t="str">
        <f aca="true" t="shared" si="4" ref="A35:A75">"2023-02-27"</f>
        <v>2023-02-27</v>
      </c>
      <c r="B35" s="1" t="str">
        <f>"0500"</f>
        <v>0500</v>
      </c>
      <c r="C35" s="2" t="s">
        <v>13</v>
      </c>
      <c r="E35" s="1" t="str">
        <f t="shared" si="3"/>
        <v>02</v>
      </c>
      <c r="F35" s="1">
        <v>7</v>
      </c>
      <c r="G35" s="1" t="s">
        <v>14</v>
      </c>
      <c r="H35" s="1" t="s">
        <v>15</v>
      </c>
      <c r="I35" s="1" t="s">
        <v>17</v>
      </c>
      <c r="J35" s="4"/>
      <c r="K35" s="3" t="s">
        <v>16</v>
      </c>
      <c r="L35" s="1">
        <v>2011</v>
      </c>
      <c r="M35" s="1" t="s">
        <v>18</v>
      </c>
    </row>
    <row r="36" spans="1:13" ht="28.5">
      <c r="A36" s="1" t="str">
        <f t="shared" si="4"/>
        <v>2023-02-27</v>
      </c>
      <c r="B36" s="1" t="str">
        <f>"0600"</f>
        <v>0600</v>
      </c>
      <c r="C36" s="2" t="s">
        <v>19</v>
      </c>
      <c r="D36" s="2" t="s">
        <v>95</v>
      </c>
      <c r="E36" s="1" t="str">
        <f t="shared" si="3"/>
        <v>02</v>
      </c>
      <c r="F36" s="1">
        <v>13</v>
      </c>
      <c r="G36" s="1" t="s">
        <v>20</v>
      </c>
      <c r="I36" s="1" t="s">
        <v>17</v>
      </c>
      <c r="J36" s="4"/>
      <c r="K36" s="3" t="s">
        <v>21</v>
      </c>
      <c r="L36" s="1">
        <v>2019</v>
      </c>
      <c r="M36" s="1" t="s">
        <v>18</v>
      </c>
    </row>
    <row r="37" spans="1:13" ht="28.5">
      <c r="A37" s="1" t="str">
        <f t="shared" si="4"/>
        <v>2023-02-27</v>
      </c>
      <c r="B37" s="1" t="str">
        <f>"0625"</f>
        <v>0625</v>
      </c>
      <c r="C37" s="2" t="s">
        <v>19</v>
      </c>
      <c r="D37" s="2" t="s">
        <v>96</v>
      </c>
      <c r="E37" s="1" t="str">
        <f t="shared" si="3"/>
        <v>02</v>
      </c>
      <c r="F37" s="1">
        <v>1</v>
      </c>
      <c r="G37" s="1" t="s">
        <v>20</v>
      </c>
      <c r="I37" s="1" t="s">
        <v>17</v>
      </c>
      <c r="J37" s="4"/>
      <c r="K37" s="3" t="s">
        <v>21</v>
      </c>
      <c r="L37" s="1">
        <v>2019</v>
      </c>
      <c r="M37" s="1" t="s">
        <v>18</v>
      </c>
    </row>
    <row r="38" spans="1:13" ht="87">
      <c r="A38" s="1" t="str">
        <f t="shared" si="4"/>
        <v>2023-02-27</v>
      </c>
      <c r="B38" s="1" t="str">
        <f>"0650"</f>
        <v>0650</v>
      </c>
      <c r="C38" s="2" t="s">
        <v>25</v>
      </c>
      <c r="D38" s="2" t="s">
        <v>98</v>
      </c>
      <c r="E38" s="1" t="str">
        <f t="shared" si="3"/>
        <v>02</v>
      </c>
      <c r="F38" s="1">
        <v>7</v>
      </c>
      <c r="G38" s="1" t="s">
        <v>20</v>
      </c>
      <c r="I38" s="1" t="s">
        <v>17</v>
      </c>
      <c r="J38" s="4"/>
      <c r="K38" s="3" t="s">
        <v>97</v>
      </c>
      <c r="L38" s="1">
        <v>2018</v>
      </c>
      <c r="M38" s="1" t="s">
        <v>28</v>
      </c>
    </row>
    <row r="39" spans="1:13" ht="87">
      <c r="A39" s="1" t="str">
        <f t="shared" si="4"/>
        <v>2023-02-27</v>
      </c>
      <c r="B39" s="1" t="str">
        <f>"0715"</f>
        <v>0715</v>
      </c>
      <c r="C39" s="2" t="s">
        <v>29</v>
      </c>
      <c r="D39" s="2" t="s">
        <v>100</v>
      </c>
      <c r="E39" s="1" t="str">
        <f t="shared" si="3"/>
        <v>02</v>
      </c>
      <c r="F39" s="1">
        <v>5</v>
      </c>
      <c r="G39" s="1" t="s">
        <v>20</v>
      </c>
      <c r="I39" s="1" t="s">
        <v>17</v>
      </c>
      <c r="J39" s="4"/>
      <c r="K39" s="3" t="s">
        <v>99</v>
      </c>
      <c r="L39" s="1">
        <v>2018</v>
      </c>
      <c r="M39" s="1" t="s">
        <v>18</v>
      </c>
    </row>
    <row r="40" spans="1:13" ht="43.5">
      <c r="A40" s="1" t="str">
        <f t="shared" si="4"/>
        <v>2023-02-27</v>
      </c>
      <c r="B40" s="1" t="str">
        <f>"0730"</f>
        <v>0730</v>
      </c>
      <c r="C40" s="2" t="s">
        <v>32</v>
      </c>
      <c r="E40" s="1" t="str">
        <f t="shared" si="3"/>
        <v>02</v>
      </c>
      <c r="F40" s="1">
        <v>1</v>
      </c>
      <c r="G40" s="1" t="s">
        <v>20</v>
      </c>
      <c r="I40" s="1" t="s">
        <v>17</v>
      </c>
      <c r="J40" s="4"/>
      <c r="K40" s="3" t="s">
        <v>33</v>
      </c>
      <c r="L40" s="1">
        <v>2011</v>
      </c>
      <c r="M40" s="1" t="s">
        <v>18</v>
      </c>
    </row>
    <row r="41" spans="1:13" ht="87">
      <c r="A41" s="1" t="str">
        <f t="shared" si="4"/>
        <v>2023-02-27</v>
      </c>
      <c r="B41" s="1" t="str">
        <f>"0755"</f>
        <v>0755</v>
      </c>
      <c r="C41" s="2" t="s">
        <v>34</v>
      </c>
      <c r="D41" s="2" t="s">
        <v>102</v>
      </c>
      <c r="E41" s="1" t="str">
        <f t="shared" si="3"/>
        <v>02</v>
      </c>
      <c r="F41" s="1">
        <v>17</v>
      </c>
      <c r="G41" s="1" t="s">
        <v>20</v>
      </c>
      <c r="I41" s="1" t="s">
        <v>17</v>
      </c>
      <c r="J41" s="4"/>
      <c r="K41" s="3" t="s">
        <v>101</v>
      </c>
      <c r="L41" s="1">
        <v>2020</v>
      </c>
      <c r="M41" s="1" t="s">
        <v>28</v>
      </c>
    </row>
    <row r="42" spans="1:13" ht="87">
      <c r="A42" s="1" t="str">
        <f t="shared" si="4"/>
        <v>2023-02-27</v>
      </c>
      <c r="B42" s="1" t="str">
        <f>"0805"</f>
        <v>0805</v>
      </c>
      <c r="C42" s="2" t="s">
        <v>37</v>
      </c>
      <c r="D42" s="2" t="s">
        <v>433</v>
      </c>
      <c r="E42" s="1" t="str">
        <f>"01"</f>
        <v>01</v>
      </c>
      <c r="F42" s="1">
        <v>19</v>
      </c>
      <c r="G42" s="1" t="s">
        <v>20</v>
      </c>
      <c r="I42" s="1" t="s">
        <v>17</v>
      </c>
      <c r="J42" s="4"/>
      <c r="K42" s="3" t="s">
        <v>103</v>
      </c>
      <c r="L42" s="1">
        <v>2020</v>
      </c>
      <c r="M42" s="1" t="s">
        <v>28</v>
      </c>
    </row>
    <row r="43" spans="1:13" ht="57.75">
      <c r="A43" s="1" t="str">
        <f t="shared" si="4"/>
        <v>2023-02-27</v>
      </c>
      <c r="B43" s="1" t="str">
        <f>"0815"</f>
        <v>0815</v>
      </c>
      <c r="C43" s="2" t="s">
        <v>40</v>
      </c>
      <c r="D43" s="2" t="s">
        <v>105</v>
      </c>
      <c r="E43" s="1" t="str">
        <f>"01"</f>
        <v>01</v>
      </c>
      <c r="F43" s="1">
        <v>9</v>
      </c>
      <c r="G43" s="1" t="s">
        <v>20</v>
      </c>
      <c r="I43" s="1" t="s">
        <v>17</v>
      </c>
      <c r="J43" s="4"/>
      <c r="K43" s="3" t="s">
        <v>104</v>
      </c>
      <c r="L43" s="1">
        <v>2020</v>
      </c>
      <c r="M43" s="1" t="s">
        <v>43</v>
      </c>
    </row>
    <row r="44" spans="1:14" ht="57.75">
      <c r="A44" s="1" t="str">
        <f t="shared" si="4"/>
        <v>2023-02-27</v>
      </c>
      <c r="B44" s="1" t="str">
        <f>"0820"</f>
        <v>0820</v>
      </c>
      <c r="C44" s="2" t="s">
        <v>44</v>
      </c>
      <c r="D44" s="2" t="s">
        <v>107</v>
      </c>
      <c r="E44" s="1" t="str">
        <f>"02"</f>
        <v>02</v>
      </c>
      <c r="F44" s="1">
        <v>17</v>
      </c>
      <c r="G44" s="1" t="s">
        <v>14</v>
      </c>
      <c r="I44" s="1" t="s">
        <v>17</v>
      </c>
      <c r="J44" s="4"/>
      <c r="K44" s="3" t="s">
        <v>106</v>
      </c>
      <c r="L44" s="1">
        <v>1987</v>
      </c>
      <c r="M44" s="1" t="s">
        <v>47</v>
      </c>
      <c r="N44" s="1" t="s">
        <v>23</v>
      </c>
    </row>
    <row r="45" spans="1:13" ht="87">
      <c r="A45" s="1" t="str">
        <f t="shared" si="4"/>
        <v>2023-02-27</v>
      </c>
      <c r="B45" s="1" t="str">
        <f>"0845"</f>
        <v>0845</v>
      </c>
      <c r="C45" s="2" t="s">
        <v>48</v>
      </c>
      <c r="D45" s="2" t="s">
        <v>109</v>
      </c>
      <c r="E45" s="1" t="str">
        <f>"02"</f>
        <v>02</v>
      </c>
      <c r="F45" s="1">
        <v>7</v>
      </c>
      <c r="G45" s="1" t="s">
        <v>20</v>
      </c>
      <c r="I45" s="1" t="s">
        <v>17</v>
      </c>
      <c r="J45" s="4"/>
      <c r="K45" s="3" t="s">
        <v>108</v>
      </c>
      <c r="L45" s="1">
        <v>2014</v>
      </c>
      <c r="M45" s="1" t="s">
        <v>18</v>
      </c>
    </row>
    <row r="46" spans="1:13" ht="57.75">
      <c r="A46" s="1" t="str">
        <f t="shared" si="4"/>
        <v>2023-02-27</v>
      </c>
      <c r="B46" s="1" t="str">
        <f>"0910"</f>
        <v>0910</v>
      </c>
      <c r="C46" s="2" t="s">
        <v>48</v>
      </c>
      <c r="D46" s="2" t="s">
        <v>111</v>
      </c>
      <c r="E46" s="1" t="str">
        <f>"02"</f>
        <v>02</v>
      </c>
      <c r="F46" s="1">
        <v>10</v>
      </c>
      <c r="G46" s="1" t="s">
        <v>14</v>
      </c>
      <c r="I46" s="1" t="s">
        <v>17</v>
      </c>
      <c r="J46" s="4"/>
      <c r="K46" s="3" t="s">
        <v>110</v>
      </c>
      <c r="L46" s="1">
        <v>2014</v>
      </c>
      <c r="M46" s="1" t="s">
        <v>18</v>
      </c>
    </row>
    <row r="47" spans="1:13" ht="43.5">
      <c r="A47" s="1" t="str">
        <f t="shared" si="4"/>
        <v>2023-02-27</v>
      </c>
      <c r="B47" s="1" t="str">
        <f>"0935"</f>
        <v>0935</v>
      </c>
      <c r="C47" s="2" t="s">
        <v>54</v>
      </c>
      <c r="D47" s="2" t="s">
        <v>434</v>
      </c>
      <c r="E47" s="1" t="str">
        <f>"03"</f>
        <v>03</v>
      </c>
      <c r="F47" s="1">
        <v>10</v>
      </c>
      <c r="G47" s="1" t="s">
        <v>20</v>
      </c>
      <c r="I47" s="1" t="s">
        <v>17</v>
      </c>
      <c r="J47" s="4"/>
      <c r="K47" s="3" t="s">
        <v>112</v>
      </c>
      <c r="L47" s="1">
        <v>2019</v>
      </c>
      <c r="M47" s="1" t="s">
        <v>28</v>
      </c>
    </row>
    <row r="48" spans="1:14" ht="87">
      <c r="A48" s="1" t="str">
        <f t="shared" si="4"/>
        <v>2023-02-27</v>
      </c>
      <c r="B48" s="1" t="str">
        <f>"1000"</f>
        <v>1000</v>
      </c>
      <c r="C48" s="2" t="s">
        <v>77</v>
      </c>
      <c r="D48" s="2" t="s">
        <v>80</v>
      </c>
      <c r="E48" s="1" t="str">
        <f>"01"</f>
        <v>01</v>
      </c>
      <c r="F48" s="1">
        <v>1</v>
      </c>
      <c r="G48" s="1" t="s">
        <v>14</v>
      </c>
      <c r="H48" s="1" t="s">
        <v>78</v>
      </c>
      <c r="I48" s="1" t="s">
        <v>17</v>
      </c>
      <c r="J48" s="4"/>
      <c r="K48" s="3" t="s">
        <v>79</v>
      </c>
      <c r="L48" s="1">
        <v>2017</v>
      </c>
      <c r="M48" s="1" t="s">
        <v>43</v>
      </c>
      <c r="N48" s="1" t="s">
        <v>23</v>
      </c>
    </row>
    <row r="49" spans="1:13" ht="72">
      <c r="A49" s="1" t="str">
        <f t="shared" si="4"/>
        <v>2023-02-27</v>
      </c>
      <c r="B49" s="1" t="str">
        <f>"1100"</f>
        <v>1100</v>
      </c>
      <c r="C49" s="2" t="s">
        <v>113</v>
      </c>
      <c r="D49" s="2" t="s">
        <v>115</v>
      </c>
      <c r="E49" s="1" t="str">
        <f>" "</f>
        <v> </v>
      </c>
      <c r="F49" s="1">
        <v>0</v>
      </c>
      <c r="G49" s="1" t="s">
        <v>14</v>
      </c>
      <c r="I49" s="1" t="s">
        <v>17</v>
      </c>
      <c r="J49" s="4"/>
      <c r="K49" s="3" t="s">
        <v>114</v>
      </c>
      <c r="L49" s="1">
        <v>2021</v>
      </c>
      <c r="M49" s="1" t="s">
        <v>18</v>
      </c>
    </row>
    <row r="50" spans="1:14" ht="87">
      <c r="A50" s="1" t="str">
        <f t="shared" si="4"/>
        <v>2023-02-27</v>
      </c>
      <c r="B50" s="1" t="str">
        <f>"1110"</f>
        <v>1110</v>
      </c>
      <c r="C50" s="2" t="s">
        <v>116</v>
      </c>
      <c r="E50" s="1" t="str">
        <f>" "</f>
        <v> </v>
      </c>
      <c r="F50" s="1">
        <v>0</v>
      </c>
      <c r="G50" s="1" t="s">
        <v>20</v>
      </c>
      <c r="I50" s="1" t="s">
        <v>17</v>
      </c>
      <c r="J50" s="4"/>
      <c r="K50" s="3" t="s">
        <v>117</v>
      </c>
      <c r="L50" s="1">
        <v>1989</v>
      </c>
      <c r="M50" s="1" t="s">
        <v>18</v>
      </c>
      <c r="N50" s="1" t="s">
        <v>23</v>
      </c>
    </row>
    <row r="51" spans="1:13" ht="72">
      <c r="A51" s="1" t="str">
        <f t="shared" si="4"/>
        <v>2023-02-27</v>
      </c>
      <c r="B51" s="1" t="str">
        <f>"1145"</f>
        <v>1145</v>
      </c>
      <c r="C51" s="2" t="s">
        <v>85</v>
      </c>
      <c r="D51" s="2" t="s">
        <v>74</v>
      </c>
      <c r="E51" s="1" t="str">
        <f>" "</f>
        <v> </v>
      </c>
      <c r="F51" s="1">
        <v>0</v>
      </c>
      <c r="G51" s="1" t="s">
        <v>86</v>
      </c>
      <c r="H51" s="1" t="s">
        <v>87</v>
      </c>
      <c r="I51" s="1" t="s">
        <v>17</v>
      </c>
      <c r="J51" s="4"/>
      <c r="K51" s="3" t="s">
        <v>432</v>
      </c>
      <c r="L51" s="1">
        <v>2020</v>
      </c>
      <c r="M51" s="1" t="s">
        <v>88</v>
      </c>
    </row>
    <row r="52" spans="1:13" ht="72">
      <c r="A52" s="1" t="str">
        <f t="shared" si="4"/>
        <v>2023-02-27</v>
      </c>
      <c r="B52" s="1" t="str">
        <f>"1400"</f>
        <v>1400</v>
      </c>
      <c r="C52" s="2" t="s">
        <v>118</v>
      </c>
      <c r="E52" s="1" t="str">
        <f>"04"</f>
        <v>04</v>
      </c>
      <c r="F52" s="1">
        <v>110</v>
      </c>
      <c r="G52" s="1" t="s">
        <v>14</v>
      </c>
      <c r="H52" s="1" t="s">
        <v>87</v>
      </c>
      <c r="I52" s="1" t="s">
        <v>17</v>
      </c>
      <c r="J52" s="4"/>
      <c r="K52" s="3" t="s">
        <v>119</v>
      </c>
      <c r="L52" s="1">
        <v>2022</v>
      </c>
      <c r="M52" s="1" t="s">
        <v>91</v>
      </c>
    </row>
    <row r="53" spans="1:13" ht="57.75">
      <c r="A53" s="1" t="str">
        <f t="shared" si="4"/>
        <v>2023-02-27</v>
      </c>
      <c r="B53" s="1" t="str">
        <f>"1430"</f>
        <v>1430</v>
      </c>
      <c r="C53" s="2" t="s">
        <v>120</v>
      </c>
      <c r="D53" s="2" t="s">
        <v>122</v>
      </c>
      <c r="E53" s="1" t="str">
        <f>"02"</f>
        <v>02</v>
      </c>
      <c r="F53" s="1">
        <v>81</v>
      </c>
      <c r="G53" s="1" t="s">
        <v>20</v>
      </c>
      <c r="I53" s="1" t="s">
        <v>17</v>
      </c>
      <c r="J53" s="4"/>
      <c r="K53" s="3" t="s">
        <v>121</v>
      </c>
      <c r="L53" s="1">
        <v>0</v>
      </c>
      <c r="M53" s="1" t="s">
        <v>18</v>
      </c>
    </row>
    <row r="54" spans="1:13" ht="57.75">
      <c r="A54" s="1" t="str">
        <f t="shared" si="4"/>
        <v>2023-02-27</v>
      </c>
      <c r="B54" s="1" t="str">
        <f>"1500"</f>
        <v>1500</v>
      </c>
      <c r="C54" s="2" t="s">
        <v>48</v>
      </c>
      <c r="D54" s="2" t="s">
        <v>124</v>
      </c>
      <c r="E54" s="1" t="str">
        <f>"02"</f>
        <v>02</v>
      </c>
      <c r="F54" s="1">
        <v>13</v>
      </c>
      <c r="G54" s="1" t="s">
        <v>20</v>
      </c>
      <c r="I54" s="1" t="s">
        <v>17</v>
      </c>
      <c r="J54" s="4"/>
      <c r="K54" s="3" t="s">
        <v>123</v>
      </c>
      <c r="L54" s="1">
        <v>2014</v>
      </c>
      <c r="M54" s="1" t="s">
        <v>18</v>
      </c>
    </row>
    <row r="55" spans="1:13" ht="43.5">
      <c r="A55" s="1" t="str">
        <f t="shared" si="4"/>
        <v>2023-02-27</v>
      </c>
      <c r="B55" s="1" t="str">
        <f>"1525"</f>
        <v>1525</v>
      </c>
      <c r="C55" s="2" t="s">
        <v>125</v>
      </c>
      <c r="D55" s="2" t="s">
        <v>125</v>
      </c>
      <c r="E55" s="1" t="str">
        <f>"01"</f>
        <v>01</v>
      </c>
      <c r="F55" s="1">
        <v>5</v>
      </c>
      <c r="G55" s="1" t="s">
        <v>20</v>
      </c>
      <c r="I55" s="1" t="s">
        <v>17</v>
      </c>
      <c r="J55" s="4"/>
      <c r="K55" s="3" t="s">
        <v>126</v>
      </c>
      <c r="L55" s="1">
        <v>0</v>
      </c>
      <c r="M55" s="1" t="s">
        <v>74</v>
      </c>
    </row>
    <row r="56" spans="1:13" ht="72">
      <c r="A56" s="1" t="str">
        <f t="shared" si="4"/>
        <v>2023-02-27</v>
      </c>
      <c r="B56" s="1" t="str">
        <f>"1540"</f>
        <v>1540</v>
      </c>
      <c r="C56" s="2" t="s">
        <v>37</v>
      </c>
      <c r="D56" s="2" t="s">
        <v>128</v>
      </c>
      <c r="E56" s="1" t="str">
        <f>"01"</f>
        <v>01</v>
      </c>
      <c r="F56" s="1">
        <v>27</v>
      </c>
      <c r="G56" s="1" t="s">
        <v>20</v>
      </c>
      <c r="I56" s="1" t="s">
        <v>17</v>
      </c>
      <c r="J56" s="4"/>
      <c r="K56" s="3" t="s">
        <v>127</v>
      </c>
      <c r="L56" s="1">
        <v>2020</v>
      </c>
      <c r="M56" s="1" t="s">
        <v>28</v>
      </c>
    </row>
    <row r="57" spans="1:13" ht="72">
      <c r="A57" s="1" t="str">
        <f t="shared" si="4"/>
        <v>2023-02-27</v>
      </c>
      <c r="B57" s="1" t="str">
        <f>"1555"</f>
        <v>1555</v>
      </c>
      <c r="C57" s="2" t="s">
        <v>129</v>
      </c>
      <c r="D57" s="2" t="s">
        <v>131</v>
      </c>
      <c r="E57" s="1" t="str">
        <f>"01"</f>
        <v>01</v>
      </c>
      <c r="F57" s="1">
        <v>10</v>
      </c>
      <c r="G57" s="1" t="s">
        <v>20</v>
      </c>
      <c r="I57" s="1" t="s">
        <v>17</v>
      </c>
      <c r="J57" s="4"/>
      <c r="K57" s="3" t="s">
        <v>130</v>
      </c>
      <c r="L57" s="1">
        <v>2021</v>
      </c>
      <c r="M57" s="1" t="s">
        <v>132</v>
      </c>
    </row>
    <row r="58" spans="1:14" ht="28.5">
      <c r="A58" s="1" t="str">
        <f t="shared" si="4"/>
        <v>2023-02-27</v>
      </c>
      <c r="B58" s="1" t="str">
        <f>"1600"</f>
        <v>1600</v>
      </c>
      <c r="C58" s="2" t="s">
        <v>133</v>
      </c>
      <c r="D58" s="2" t="s">
        <v>435</v>
      </c>
      <c r="E58" s="1" t="str">
        <f>"01"</f>
        <v>01</v>
      </c>
      <c r="F58" s="1">
        <v>8</v>
      </c>
      <c r="G58" s="1" t="s">
        <v>14</v>
      </c>
      <c r="H58" s="1" t="s">
        <v>78</v>
      </c>
      <c r="I58" s="1" t="s">
        <v>17</v>
      </c>
      <c r="J58" s="4"/>
      <c r="K58" s="3" t="s">
        <v>134</v>
      </c>
      <c r="L58" s="1">
        <v>2017</v>
      </c>
      <c r="M58" s="1" t="s">
        <v>18</v>
      </c>
      <c r="N58" s="1" t="s">
        <v>23</v>
      </c>
    </row>
    <row r="59" spans="1:14" ht="72">
      <c r="A59" s="1" t="str">
        <f t="shared" si="4"/>
        <v>2023-02-27</v>
      </c>
      <c r="B59" s="1" t="str">
        <f>"1630"</f>
        <v>1630</v>
      </c>
      <c r="C59" s="2" t="s">
        <v>44</v>
      </c>
      <c r="D59" s="2" t="s">
        <v>136</v>
      </c>
      <c r="E59" s="1" t="str">
        <f>"02"</f>
        <v>02</v>
      </c>
      <c r="F59" s="1">
        <v>26</v>
      </c>
      <c r="G59" s="1" t="s">
        <v>14</v>
      </c>
      <c r="I59" s="1" t="s">
        <v>17</v>
      </c>
      <c r="J59" s="4"/>
      <c r="K59" s="3" t="s">
        <v>135</v>
      </c>
      <c r="L59" s="1">
        <v>1987</v>
      </c>
      <c r="M59" s="1" t="s">
        <v>47</v>
      </c>
      <c r="N59" s="1" t="s">
        <v>23</v>
      </c>
    </row>
    <row r="60" spans="1:13" ht="72">
      <c r="A60" s="1" t="str">
        <f t="shared" si="4"/>
        <v>2023-02-27</v>
      </c>
      <c r="B60" s="1" t="str">
        <f>"1700"</f>
        <v>1700</v>
      </c>
      <c r="C60" s="2" t="s">
        <v>137</v>
      </c>
      <c r="D60" s="2" t="s">
        <v>139</v>
      </c>
      <c r="E60" s="1" t="str">
        <f>"2020"</f>
        <v>2020</v>
      </c>
      <c r="F60" s="1">
        <v>4</v>
      </c>
      <c r="G60" s="1" t="s">
        <v>14</v>
      </c>
      <c r="H60" s="1" t="s">
        <v>78</v>
      </c>
      <c r="I60" s="1" t="s">
        <v>17</v>
      </c>
      <c r="J60" s="4"/>
      <c r="K60" s="3" t="s">
        <v>138</v>
      </c>
      <c r="L60" s="1">
        <v>2021</v>
      </c>
      <c r="M60" s="1" t="s">
        <v>18</v>
      </c>
    </row>
    <row r="61" spans="1:13" ht="87">
      <c r="A61" s="1" t="str">
        <f t="shared" si="4"/>
        <v>2023-02-27</v>
      </c>
      <c r="B61" s="1" t="str">
        <f>"1715"</f>
        <v>1715</v>
      </c>
      <c r="C61" s="2" t="s">
        <v>140</v>
      </c>
      <c r="D61" s="2" t="s">
        <v>143</v>
      </c>
      <c r="E61" s="1" t="str">
        <f>"2020"</f>
        <v>2020</v>
      </c>
      <c r="F61" s="1">
        <v>5</v>
      </c>
      <c r="G61" s="1" t="s">
        <v>14</v>
      </c>
      <c r="H61" s="1" t="s">
        <v>141</v>
      </c>
      <c r="I61" s="1" t="s">
        <v>17</v>
      </c>
      <c r="J61" s="4"/>
      <c r="K61" s="3" t="s">
        <v>142</v>
      </c>
      <c r="L61" s="1">
        <v>2021</v>
      </c>
      <c r="M61" s="1" t="s">
        <v>18</v>
      </c>
    </row>
    <row r="62" spans="1:13" ht="28.5">
      <c r="A62" s="1" t="str">
        <f t="shared" si="4"/>
        <v>2023-02-27</v>
      </c>
      <c r="B62" s="1" t="str">
        <f>"1730"</f>
        <v>1730</v>
      </c>
      <c r="C62" s="2" t="s">
        <v>144</v>
      </c>
      <c r="E62" s="1" t="str">
        <f>"2020"</f>
        <v>2020</v>
      </c>
      <c r="F62" s="1">
        <v>141</v>
      </c>
      <c r="G62" s="1" t="s">
        <v>58</v>
      </c>
      <c r="J62" s="4"/>
      <c r="K62" s="3" t="s">
        <v>145</v>
      </c>
      <c r="L62" s="1">
        <v>2020</v>
      </c>
      <c r="M62" s="1" t="s">
        <v>28</v>
      </c>
    </row>
    <row r="63" spans="1:13" ht="43.5">
      <c r="A63" s="1" t="str">
        <f t="shared" si="4"/>
        <v>2023-02-27</v>
      </c>
      <c r="B63" s="1" t="str">
        <f>"1800"</f>
        <v>1800</v>
      </c>
      <c r="C63" s="2" t="s">
        <v>146</v>
      </c>
      <c r="D63" s="2" t="s">
        <v>148</v>
      </c>
      <c r="E63" s="1" t="str">
        <f>"02"</f>
        <v>02</v>
      </c>
      <c r="F63" s="1">
        <v>7</v>
      </c>
      <c r="G63" s="1" t="s">
        <v>20</v>
      </c>
      <c r="I63" s="1" t="s">
        <v>17</v>
      </c>
      <c r="J63" s="4"/>
      <c r="K63" s="3" t="s">
        <v>147</v>
      </c>
      <c r="L63" s="1">
        <v>2020</v>
      </c>
      <c r="M63" s="1" t="s">
        <v>18</v>
      </c>
    </row>
    <row r="64" spans="1:13" ht="57.75">
      <c r="A64" s="1" t="str">
        <f t="shared" si="4"/>
        <v>2023-02-27</v>
      </c>
      <c r="B64" s="1" t="str">
        <f>"1840"</f>
        <v>1840</v>
      </c>
      <c r="C64" s="2" t="s">
        <v>75</v>
      </c>
      <c r="E64" s="1" t="str">
        <f>"2023"</f>
        <v>2023</v>
      </c>
      <c r="F64" s="1">
        <v>35</v>
      </c>
      <c r="G64" s="1" t="s">
        <v>58</v>
      </c>
      <c r="J64" s="4"/>
      <c r="K64" s="3" t="s">
        <v>76</v>
      </c>
      <c r="L64" s="1">
        <v>2023</v>
      </c>
      <c r="M64" s="1" t="s">
        <v>18</v>
      </c>
    </row>
    <row r="65" spans="1:14" ht="57.75">
      <c r="A65" s="7" t="str">
        <f t="shared" si="4"/>
        <v>2023-02-27</v>
      </c>
      <c r="B65" s="7" t="str">
        <f>"1850"</f>
        <v>1850</v>
      </c>
      <c r="C65" s="8" t="s">
        <v>149</v>
      </c>
      <c r="D65" s="8" t="s">
        <v>436</v>
      </c>
      <c r="E65" s="7" t="str">
        <f>"01"</f>
        <v>01</v>
      </c>
      <c r="F65" s="7">
        <v>6</v>
      </c>
      <c r="G65" s="7" t="s">
        <v>20</v>
      </c>
      <c r="H65" s="7"/>
      <c r="I65" s="7" t="s">
        <v>17</v>
      </c>
      <c r="J65" s="5" t="s">
        <v>454</v>
      </c>
      <c r="K65" s="6" t="s">
        <v>150</v>
      </c>
      <c r="L65" s="7">
        <v>2015</v>
      </c>
      <c r="M65" s="7" t="s">
        <v>88</v>
      </c>
      <c r="N65" s="7" t="s">
        <v>23</v>
      </c>
    </row>
    <row r="66" spans="1:14" ht="87">
      <c r="A66" s="7" t="str">
        <f t="shared" si="4"/>
        <v>2023-02-27</v>
      </c>
      <c r="B66" s="7" t="str">
        <f>"1940"</f>
        <v>1940</v>
      </c>
      <c r="C66" s="8" t="s">
        <v>151</v>
      </c>
      <c r="D66" s="8" t="s">
        <v>154</v>
      </c>
      <c r="E66" s="7" t="str">
        <f>"01"</f>
        <v>01</v>
      </c>
      <c r="F66" s="7">
        <v>3</v>
      </c>
      <c r="G66" s="7" t="s">
        <v>82</v>
      </c>
      <c r="H66" s="7" t="s">
        <v>152</v>
      </c>
      <c r="I66" s="7" t="s">
        <v>17</v>
      </c>
      <c r="J66" s="5" t="s">
        <v>455</v>
      </c>
      <c r="K66" s="6" t="s">
        <v>153</v>
      </c>
      <c r="L66" s="7">
        <v>2021</v>
      </c>
      <c r="M66" s="7" t="s">
        <v>88</v>
      </c>
      <c r="N66" s="7" t="s">
        <v>23</v>
      </c>
    </row>
    <row r="67" spans="1:14" ht="72">
      <c r="A67" s="7" t="str">
        <f t="shared" si="4"/>
        <v>2023-02-27</v>
      </c>
      <c r="B67" s="7" t="str">
        <f>"2030"</f>
        <v>2030</v>
      </c>
      <c r="C67" s="8" t="s">
        <v>437</v>
      </c>
      <c r="D67" s="8" t="s">
        <v>155</v>
      </c>
      <c r="E67" s="7" t="str">
        <f>"01"</f>
        <v>01</v>
      </c>
      <c r="F67" s="7">
        <v>78</v>
      </c>
      <c r="G67" s="7" t="s">
        <v>20</v>
      </c>
      <c r="H67" s="7"/>
      <c r="I67" s="7"/>
      <c r="J67" s="5" t="s">
        <v>458</v>
      </c>
      <c r="K67" s="6" t="s">
        <v>438</v>
      </c>
      <c r="L67" s="7">
        <v>2019</v>
      </c>
      <c r="M67" s="7" t="s">
        <v>18</v>
      </c>
      <c r="N67" s="7"/>
    </row>
    <row r="68" spans="1:14" ht="72">
      <c r="A68" s="7" t="str">
        <f t="shared" si="4"/>
        <v>2023-02-27</v>
      </c>
      <c r="B68" s="7" t="str">
        <f>"2050"</f>
        <v>2050</v>
      </c>
      <c r="C68" s="8" t="s">
        <v>156</v>
      </c>
      <c r="D68" s="8"/>
      <c r="E68" s="7" t="str">
        <f>" "</f>
        <v> </v>
      </c>
      <c r="F68" s="7">
        <v>0</v>
      </c>
      <c r="G68" s="7" t="s">
        <v>82</v>
      </c>
      <c r="H68" s="7" t="s">
        <v>157</v>
      </c>
      <c r="I68" s="7" t="s">
        <v>17</v>
      </c>
      <c r="J68" s="5" t="s">
        <v>456</v>
      </c>
      <c r="K68" s="6" t="s">
        <v>158</v>
      </c>
      <c r="L68" s="7">
        <v>2019</v>
      </c>
      <c r="M68" s="7" t="s">
        <v>18</v>
      </c>
      <c r="N68" s="7" t="s">
        <v>23</v>
      </c>
    </row>
    <row r="69" spans="1:14" ht="87">
      <c r="A69" s="7" t="str">
        <f t="shared" si="4"/>
        <v>2023-02-27</v>
      </c>
      <c r="B69" s="7" t="str">
        <f>"2225"</f>
        <v>2225</v>
      </c>
      <c r="C69" s="8" t="s">
        <v>159</v>
      </c>
      <c r="D69" s="8" t="s">
        <v>74</v>
      </c>
      <c r="E69" s="7" t="str">
        <f>" "</f>
        <v> </v>
      </c>
      <c r="F69" s="7">
        <v>0</v>
      </c>
      <c r="G69" s="7" t="s">
        <v>82</v>
      </c>
      <c r="H69" s="7" t="s">
        <v>15</v>
      </c>
      <c r="I69" s="7" t="s">
        <v>17</v>
      </c>
      <c r="J69" s="5" t="s">
        <v>468</v>
      </c>
      <c r="K69" s="6" t="s">
        <v>160</v>
      </c>
      <c r="L69" s="7">
        <v>1998</v>
      </c>
      <c r="M69" s="7" t="s">
        <v>18</v>
      </c>
      <c r="N69" s="7" t="s">
        <v>23</v>
      </c>
    </row>
    <row r="70" spans="1:13" ht="87">
      <c r="A70" s="1" t="str">
        <f t="shared" si="4"/>
        <v>2023-02-27</v>
      </c>
      <c r="B70" s="1" t="str">
        <f>"2355"</f>
        <v>2355</v>
      </c>
      <c r="C70" s="2" t="s">
        <v>161</v>
      </c>
      <c r="E70" s="1" t="str">
        <f>" "</f>
        <v> </v>
      </c>
      <c r="F70" s="1">
        <v>0</v>
      </c>
      <c r="G70" s="1" t="s">
        <v>20</v>
      </c>
      <c r="I70" s="1" t="s">
        <v>17</v>
      </c>
      <c r="J70" s="4"/>
      <c r="K70" s="3" t="s">
        <v>162</v>
      </c>
      <c r="L70" s="1">
        <v>2021</v>
      </c>
      <c r="M70" s="1" t="s">
        <v>18</v>
      </c>
    </row>
    <row r="71" spans="1:13" ht="87">
      <c r="A71" s="1" t="str">
        <f t="shared" si="4"/>
        <v>2023-02-27</v>
      </c>
      <c r="B71" s="1" t="str">
        <f>"2400"</f>
        <v>2400</v>
      </c>
      <c r="C71" s="2" t="s">
        <v>13</v>
      </c>
      <c r="E71" s="1" t="str">
        <f aca="true" t="shared" si="5" ref="E71:E82">"02"</f>
        <v>02</v>
      </c>
      <c r="F71" s="1">
        <v>7</v>
      </c>
      <c r="G71" s="1" t="s">
        <v>14</v>
      </c>
      <c r="H71" s="1" t="s">
        <v>15</v>
      </c>
      <c r="I71" s="1" t="s">
        <v>17</v>
      </c>
      <c r="J71" s="4"/>
      <c r="K71" s="3" t="s">
        <v>16</v>
      </c>
      <c r="L71" s="1">
        <v>2011</v>
      </c>
      <c r="M71" s="1" t="s">
        <v>18</v>
      </c>
    </row>
    <row r="72" spans="1:13" ht="87">
      <c r="A72" s="1" t="str">
        <f t="shared" si="4"/>
        <v>2023-02-27</v>
      </c>
      <c r="B72" s="1" t="str">
        <f>"2500"</f>
        <v>2500</v>
      </c>
      <c r="C72" s="2" t="s">
        <v>13</v>
      </c>
      <c r="E72" s="1" t="str">
        <f t="shared" si="5"/>
        <v>02</v>
      </c>
      <c r="F72" s="1">
        <v>8</v>
      </c>
      <c r="G72" s="1" t="s">
        <v>14</v>
      </c>
      <c r="H72" s="1" t="s">
        <v>15</v>
      </c>
      <c r="I72" s="1" t="s">
        <v>17</v>
      </c>
      <c r="J72" s="4"/>
      <c r="K72" s="3" t="s">
        <v>16</v>
      </c>
      <c r="L72" s="1">
        <v>2011</v>
      </c>
      <c r="M72" s="1" t="s">
        <v>18</v>
      </c>
    </row>
    <row r="73" spans="1:13" ht="87">
      <c r="A73" s="1" t="str">
        <f t="shared" si="4"/>
        <v>2023-02-27</v>
      </c>
      <c r="B73" s="1" t="str">
        <f>"2600"</f>
        <v>2600</v>
      </c>
      <c r="C73" s="2" t="s">
        <v>13</v>
      </c>
      <c r="E73" s="1" t="str">
        <f t="shared" si="5"/>
        <v>02</v>
      </c>
      <c r="F73" s="1">
        <v>8</v>
      </c>
      <c r="G73" s="1" t="s">
        <v>14</v>
      </c>
      <c r="H73" s="1" t="s">
        <v>15</v>
      </c>
      <c r="I73" s="1" t="s">
        <v>17</v>
      </c>
      <c r="J73" s="4"/>
      <c r="K73" s="3" t="s">
        <v>16</v>
      </c>
      <c r="L73" s="1">
        <v>2011</v>
      </c>
      <c r="M73" s="1" t="s">
        <v>18</v>
      </c>
    </row>
    <row r="74" spans="1:13" ht="87">
      <c r="A74" s="1" t="str">
        <f t="shared" si="4"/>
        <v>2023-02-27</v>
      </c>
      <c r="B74" s="1" t="str">
        <f>"2700"</f>
        <v>2700</v>
      </c>
      <c r="C74" s="2" t="s">
        <v>13</v>
      </c>
      <c r="E74" s="1" t="str">
        <f t="shared" si="5"/>
        <v>02</v>
      </c>
      <c r="F74" s="1">
        <v>8</v>
      </c>
      <c r="G74" s="1" t="s">
        <v>14</v>
      </c>
      <c r="H74" s="1" t="s">
        <v>15</v>
      </c>
      <c r="I74" s="1" t="s">
        <v>17</v>
      </c>
      <c r="J74" s="4"/>
      <c r="K74" s="3" t="s">
        <v>16</v>
      </c>
      <c r="L74" s="1">
        <v>2011</v>
      </c>
      <c r="M74" s="1" t="s">
        <v>18</v>
      </c>
    </row>
    <row r="75" spans="1:13" ht="87">
      <c r="A75" s="1" t="str">
        <f t="shared" si="4"/>
        <v>2023-02-27</v>
      </c>
      <c r="B75" s="1" t="str">
        <f>"2800"</f>
        <v>2800</v>
      </c>
      <c r="C75" s="2" t="s">
        <v>13</v>
      </c>
      <c r="E75" s="1" t="str">
        <f t="shared" si="5"/>
        <v>02</v>
      </c>
      <c r="F75" s="1">
        <v>8</v>
      </c>
      <c r="G75" s="1" t="s">
        <v>14</v>
      </c>
      <c r="H75" s="1" t="s">
        <v>15</v>
      </c>
      <c r="I75" s="1" t="s">
        <v>17</v>
      </c>
      <c r="J75" s="4"/>
      <c r="K75" s="3" t="s">
        <v>16</v>
      </c>
      <c r="L75" s="1">
        <v>2011</v>
      </c>
      <c r="M75" s="1" t="s">
        <v>18</v>
      </c>
    </row>
    <row r="76" spans="1:13" ht="87">
      <c r="A76" s="1" t="str">
        <f aca="true" t="shared" si="6" ref="A76:A120">"2023-02-28"</f>
        <v>2023-02-28</v>
      </c>
      <c r="B76" s="1" t="str">
        <f>"0500"</f>
        <v>0500</v>
      </c>
      <c r="C76" s="2" t="s">
        <v>13</v>
      </c>
      <c r="E76" s="1" t="str">
        <f t="shared" si="5"/>
        <v>02</v>
      </c>
      <c r="F76" s="1">
        <v>8</v>
      </c>
      <c r="G76" s="1" t="s">
        <v>14</v>
      </c>
      <c r="H76" s="1" t="s">
        <v>15</v>
      </c>
      <c r="I76" s="1" t="s">
        <v>17</v>
      </c>
      <c r="J76" s="4"/>
      <c r="K76" s="3" t="s">
        <v>16</v>
      </c>
      <c r="L76" s="1">
        <v>2011</v>
      </c>
      <c r="M76" s="1" t="s">
        <v>18</v>
      </c>
    </row>
    <row r="77" spans="1:13" ht="28.5">
      <c r="A77" s="1" t="str">
        <f t="shared" si="6"/>
        <v>2023-02-28</v>
      </c>
      <c r="B77" s="1" t="str">
        <f>"0600"</f>
        <v>0600</v>
      </c>
      <c r="C77" s="2" t="s">
        <v>19</v>
      </c>
      <c r="D77" s="2" t="s">
        <v>163</v>
      </c>
      <c r="E77" s="1" t="str">
        <f t="shared" si="5"/>
        <v>02</v>
      </c>
      <c r="F77" s="1">
        <v>2</v>
      </c>
      <c r="G77" s="1" t="s">
        <v>20</v>
      </c>
      <c r="I77" s="1" t="s">
        <v>17</v>
      </c>
      <c r="J77" s="4"/>
      <c r="K77" s="3" t="s">
        <v>21</v>
      </c>
      <c r="L77" s="1">
        <v>2019</v>
      </c>
      <c r="M77" s="1" t="s">
        <v>18</v>
      </c>
    </row>
    <row r="78" spans="1:13" ht="28.5">
      <c r="A78" s="1" t="str">
        <f t="shared" si="6"/>
        <v>2023-02-28</v>
      </c>
      <c r="B78" s="1" t="str">
        <f>"0625"</f>
        <v>0625</v>
      </c>
      <c r="C78" s="2" t="s">
        <v>19</v>
      </c>
      <c r="D78" s="2" t="s">
        <v>164</v>
      </c>
      <c r="E78" s="1" t="str">
        <f t="shared" si="5"/>
        <v>02</v>
      </c>
      <c r="F78" s="1">
        <v>3</v>
      </c>
      <c r="G78" s="1" t="s">
        <v>20</v>
      </c>
      <c r="I78" s="1" t="s">
        <v>17</v>
      </c>
      <c r="J78" s="4"/>
      <c r="K78" s="3" t="s">
        <v>21</v>
      </c>
      <c r="L78" s="1">
        <v>2019</v>
      </c>
      <c r="M78" s="1" t="s">
        <v>18</v>
      </c>
    </row>
    <row r="79" spans="1:13" ht="57.75">
      <c r="A79" s="1" t="str">
        <f t="shared" si="6"/>
        <v>2023-02-28</v>
      </c>
      <c r="B79" s="1" t="str">
        <f>"0650"</f>
        <v>0650</v>
      </c>
      <c r="C79" s="2" t="s">
        <v>25</v>
      </c>
      <c r="D79" s="2" t="s">
        <v>166</v>
      </c>
      <c r="E79" s="1" t="str">
        <f t="shared" si="5"/>
        <v>02</v>
      </c>
      <c r="F79" s="1">
        <v>8</v>
      </c>
      <c r="G79" s="1" t="s">
        <v>20</v>
      </c>
      <c r="I79" s="1" t="s">
        <v>17</v>
      </c>
      <c r="J79" s="4"/>
      <c r="K79" s="3" t="s">
        <v>165</v>
      </c>
      <c r="L79" s="1">
        <v>2018</v>
      </c>
      <c r="M79" s="1" t="s">
        <v>28</v>
      </c>
    </row>
    <row r="80" spans="1:13" ht="72">
      <c r="A80" s="1" t="str">
        <f t="shared" si="6"/>
        <v>2023-02-28</v>
      </c>
      <c r="B80" s="1" t="str">
        <f>"0715"</f>
        <v>0715</v>
      </c>
      <c r="C80" s="2" t="s">
        <v>29</v>
      </c>
      <c r="D80" s="2" t="s">
        <v>168</v>
      </c>
      <c r="E80" s="1" t="str">
        <f t="shared" si="5"/>
        <v>02</v>
      </c>
      <c r="F80" s="1">
        <v>6</v>
      </c>
      <c r="G80" s="1" t="s">
        <v>20</v>
      </c>
      <c r="I80" s="1" t="s">
        <v>17</v>
      </c>
      <c r="J80" s="4"/>
      <c r="K80" s="3" t="s">
        <v>167</v>
      </c>
      <c r="L80" s="1">
        <v>2018</v>
      </c>
      <c r="M80" s="1" t="s">
        <v>18</v>
      </c>
    </row>
    <row r="81" spans="1:13" ht="43.5">
      <c r="A81" s="1" t="str">
        <f t="shared" si="6"/>
        <v>2023-02-28</v>
      </c>
      <c r="B81" s="1" t="str">
        <f>"0730"</f>
        <v>0730</v>
      </c>
      <c r="C81" s="2" t="s">
        <v>32</v>
      </c>
      <c r="D81" s="2" t="s">
        <v>169</v>
      </c>
      <c r="E81" s="1" t="str">
        <f t="shared" si="5"/>
        <v>02</v>
      </c>
      <c r="F81" s="1">
        <v>2</v>
      </c>
      <c r="G81" s="1" t="s">
        <v>20</v>
      </c>
      <c r="I81" s="1" t="s">
        <v>17</v>
      </c>
      <c r="J81" s="4"/>
      <c r="K81" s="3" t="s">
        <v>33</v>
      </c>
      <c r="L81" s="1">
        <v>2011</v>
      </c>
      <c r="M81" s="1" t="s">
        <v>18</v>
      </c>
    </row>
    <row r="82" spans="1:13" ht="72">
      <c r="A82" s="1" t="str">
        <f t="shared" si="6"/>
        <v>2023-02-28</v>
      </c>
      <c r="B82" s="1" t="str">
        <f>"0755"</f>
        <v>0755</v>
      </c>
      <c r="C82" s="2" t="s">
        <v>34</v>
      </c>
      <c r="D82" s="2" t="s">
        <v>171</v>
      </c>
      <c r="E82" s="1" t="str">
        <f t="shared" si="5"/>
        <v>02</v>
      </c>
      <c r="F82" s="1">
        <v>18</v>
      </c>
      <c r="G82" s="1" t="s">
        <v>20</v>
      </c>
      <c r="I82" s="1" t="s">
        <v>17</v>
      </c>
      <c r="J82" s="4"/>
      <c r="K82" s="3" t="s">
        <v>170</v>
      </c>
      <c r="L82" s="1">
        <v>2020</v>
      </c>
      <c r="M82" s="1" t="s">
        <v>28</v>
      </c>
    </row>
    <row r="83" spans="1:13" ht="43.5">
      <c r="A83" s="1" t="str">
        <f t="shared" si="6"/>
        <v>2023-02-28</v>
      </c>
      <c r="B83" s="1" t="str">
        <f>"0805"</f>
        <v>0805</v>
      </c>
      <c r="C83" s="2" t="s">
        <v>37</v>
      </c>
      <c r="D83" s="2" t="s">
        <v>439</v>
      </c>
      <c r="E83" s="1" t="str">
        <f>"01"</f>
        <v>01</v>
      </c>
      <c r="F83" s="1">
        <v>20</v>
      </c>
      <c r="G83" s="1" t="s">
        <v>20</v>
      </c>
      <c r="I83" s="1" t="s">
        <v>17</v>
      </c>
      <c r="J83" s="4"/>
      <c r="K83" s="3" t="s">
        <v>172</v>
      </c>
      <c r="L83" s="1">
        <v>2020</v>
      </c>
      <c r="M83" s="1" t="s">
        <v>28</v>
      </c>
    </row>
    <row r="84" spans="1:13" ht="72">
      <c r="A84" s="1" t="str">
        <f t="shared" si="6"/>
        <v>2023-02-28</v>
      </c>
      <c r="B84" s="1" t="str">
        <f>"0815"</f>
        <v>0815</v>
      </c>
      <c r="C84" s="2" t="s">
        <v>40</v>
      </c>
      <c r="D84" s="2" t="s">
        <v>174</v>
      </c>
      <c r="E84" s="1" t="str">
        <f>"01"</f>
        <v>01</v>
      </c>
      <c r="F84" s="1">
        <v>10</v>
      </c>
      <c r="G84" s="1" t="s">
        <v>20</v>
      </c>
      <c r="I84" s="1" t="s">
        <v>17</v>
      </c>
      <c r="J84" s="4"/>
      <c r="K84" s="3" t="s">
        <v>173</v>
      </c>
      <c r="L84" s="1">
        <v>2020</v>
      </c>
      <c r="M84" s="1" t="s">
        <v>43</v>
      </c>
    </row>
    <row r="85" spans="1:14" ht="57.75">
      <c r="A85" s="1" t="str">
        <f t="shared" si="6"/>
        <v>2023-02-28</v>
      </c>
      <c r="B85" s="1" t="str">
        <f>"0820"</f>
        <v>0820</v>
      </c>
      <c r="C85" s="2" t="s">
        <v>44</v>
      </c>
      <c r="D85" s="2" t="s">
        <v>440</v>
      </c>
      <c r="E85" s="1" t="str">
        <f>"02"</f>
        <v>02</v>
      </c>
      <c r="F85" s="1">
        <v>18</v>
      </c>
      <c r="G85" s="1" t="s">
        <v>14</v>
      </c>
      <c r="I85" s="1" t="s">
        <v>17</v>
      </c>
      <c r="J85" s="4"/>
      <c r="K85" s="3" t="s">
        <v>175</v>
      </c>
      <c r="L85" s="1">
        <v>1987</v>
      </c>
      <c r="M85" s="1" t="s">
        <v>47</v>
      </c>
      <c r="N85" s="1" t="s">
        <v>23</v>
      </c>
    </row>
    <row r="86" spans="1:13" ht="57.75">
      <c r="A86" s="1" t="str">
        <f t="shared" si="6"/>
        <v>2023-02-28</v>
      </c>
      <c r="B86" s="1" t="str">
        <f>"0845"</f>
        <v>0845</v>
      </c>
      <c r="C86" s="2" t="s">
        <v>48</v>
      </c>
      <c r="D86" s="2" t="s">
        <v>177</v>
      </c>
      <c r="E86" s="1" t="str">
        <f>"02"</f>
        <v>02</v>
      </c>
      <c r="F86" s="1">
        <v>9</v>
      </c>
      <c r="G86" s="1" t="s">
        <v>14</v>
      </c>
      <c r="I86" s="1" t="s">
        <v>17</v>
      </c>
      <c r="J86" s="4"/>
      <c r="K86" s="3" t="s">
        <v>176</v>
      </c>
      <c r="L86" s="1">
        <v>2014</v>
      </c>
      <c r="M86" s="1" t="s">
        <v>18</v>
      </c>
    </row>
    <row r="87" spans="1:13" ht="87">
      <c r="A87" s="1" t="str">
        <f t="shared" si="6"/>
        <v>2023-02-28</v>
      </c>
      <c r="B87" s="1" t="str">
        <f>"0910"</f>
        <v>0910</v>
      </c>
      <c r="C87" s="2" t="s">
        <v>48</v>
      </c>
      <c r="D87" s="2" t="s">
        <v>179</v>
      </c>
      <c r="E87" s="1" t="str">
        <f>"02"</f>
        <v>02</v>
      </c>
      <c r="F87" s="1">
        <v>12</v>
      </c>
      <c r="G87" s="1" t="s">
        <v>20</v>
      </c>
      <c r="I87" s="1" t="s">
        <v>17</v>
      </c>
      <c r="J87" s="4"/>
      <c r="K87" s="3" t="s">
        <v>178</v>
      </c>
      <c r="L87" s="1">
        <v>2014</v>
      </c>
      <c r="M87" s="1" t="s">
        <v>18</v>
      </c>
    </row>
    <row r="88" spans="1:13" ht="72">
      <c r="A88" s="1" t="str">
        <f t="shared" si="6"/>
        <v>2023-02-28</v>
      </c>
      <c r="B88" s="1" t="str">
        <f>"0935"</f>
        <v>0935</v>
      </c>
      <c r="C88" s="2" t="s">
        <v>54</v>
      </c>
      <c r="D88" s="2" t="s">
        <v>181</v>
      </c>
      <c r="E88" s="1" t="str">
        <f>"03"</f>
        <v>03</v>
      </c>
      <c r="F88" s="1">
        <v>11</v>
      </c>
      <c r="G88" s="1" t="s">
        <v>20</v>
      </c>
      <c r="I88" s="1" t="s">
        <v>17</v>
      </c>
      <c r="J88" s="4"/>
      <c r="K88" s="3" t="s">
        <v>180</v>
      </c>
      <c r="L88" s="1">
        <v>2019</v>
      </c>
      <c r="M88" s="1" t="s">
        <v>28</v>
      </c>
    </row>
    <row r="89" spans="1:14" ht="57.75">
      <c r="A89" s="1" t="str">
        <f t="shared" si="6"/>
        <v>2023-02-28</v>
      </c>
      <c r="B89" s="1" t="str">
        <f>"1000"</f>
        <v>1000</v>
      </c>
      <c r="C89" s="2" t="s">
        <v>149</v>
      </c>
      <c r="D89" s="2" t="s">
        <v>436</v>
      </c>
      <c r="E89" s="1" t="str">
        <f>"01"</f>
        <v>01</v>
      </c>
      <c r="F89" s="1">
        <v>6</v>
      </c>
      <c r="G89" s="1" t="s">
        <v>20</v>
      </c>
      <c r="I89" s="1" t="s">
        <v>17</v>
      </c>
      <c r="J89" s="4"/>
      <c r="K89" s="3" t="s">
        <v>150</v>
      </c>
      <c r="L89" s="1">
        <v>2015</v>
      </c>
      <c r="M89" s="1" t="s">
        <v>88</v>
      </c>
      <c r="N89" s="1" t="s">
        <v>23</v>
      </c>
    </row>
    <row r="90" spans="1:13" ht="87">
      <c r="A90" s="1" t="str">
        <f t="shared" si="6"/>
        <v>2023-02-28</v>
      </c>
      <c r="B90" s="1" t="str">
        <f>"1050"</f>
        <v>1050</v>
      </c>
      <c r="C90" s="2" t="s">
        <v>182</v>
      </c>
      <c r="D90" s="2" t="s">
        <v>184</v>
      </c>
      <c r="E90" s="1" t="str">
        <f>"01"</f>
        <v>01</v>
      </c>
      <c r="F90" s="1">
        <v>5</v>
      </c>
      <c r="G90" s="1" t="s">
        <v>20</v>
      </c>
      <c r="I90" s="1" t="s">
        <v>17</v>
      </c>
      <c r="J90" s="4"/>
      <c r="K90" s="3" t="s">
        <v>183</v>
      </c>
      <c r="L90" s="1">
        <v>2022</v>
      </c>
      <c r="M90" s="1" t="s">
        <v>18</v>
      </c>
    </row>
    <row r="91" spans="1:13" ht="72">
      <c r="A91" s="1" t="str">
        <f t="shared" si="6"/>
        <v>2023-02-28</v>
      </c>
      <c r="B91" s="1" t="str">
        <f>"1100"</f>
        <v>1100</v>
      </c>
      <c r="C91" s="2" t="s">
        <v>441</v>
      </c>
      <c r="D91" s="2" t="s">
        <v>155</v>
      </c>
      <c r="E91" s="1" t="str">
        <f>"01"</f>
        <v>01</v>
      </c>
      <c r="F91" s="1">
        <v>78</v>
      </c>
      <c r="G91" s="1" t="s">
        <v>20</v>
      </c>
      <c r="I91" s="1" t="s">
        <v>17</v>
      </c>
      <c r="J91" s="4"/>
      <c r="K91" s="3" t="s">
        <v>438</v>
      </c>
      <c r="L91" s="1">
        <v>2019</v>
      </c>
      <c r="M91" s="1" t="s">
        <v>18</v>
      </c>
    </row>
    <row r="92" spans="1:14" ht="72">
      <c r="A92" s="1" t="str">
        <f t="shared" si="6"/>
        <v>2023-02-28</v>
      </c>
      <c r="B92" s="1" t="str">
        <f>"1120"</f>
        <v>1120</v>
      </c>
      <c r="C92" s="2" t="s">
        <v>156</v>
      </c>
      <c r="E92" s="1" t="str">
        <f>" "</f>
        <v> </v>
      </c>
      <c r="F92" s="1">
        <v>0</v>
      </c>
      <c r="G92" s="1" t="s">
        <v>82</v>
      </c>
      <c r="H92" s="1" t="s">
        <v>157</v>
      </c>
      <c r="I92" s="1" t="s">
        <v>17</v>
      </c>
      <c r="J92" s="4"/>
      <c r="K92" s="3" t="s">
        <v>158</v>
      </c>
      <c r="L92" s="1">
        <v>2019</v>
      </c>
      <c r="M92" s="1" t="s">
        <v>18</v>
      </c>
      <c r="N92" s="1" t="s">
        <v>23</v>
      </c>
    </row>
    <row r="93" spans="1:14" ht="87">
      <c r="A93" s="1" t="str">
        <f t="shared" si="6"/>
        <v>2023-02-28</v>
      </c>
      <c r="B93" s="1" t="str">
        <f>"1255"</f>
        <v>1255</v>
      </c>
      <c r="C93" s="2" t="s">
        <v>151</v>
      </c>
      <c r="D93" s="2" t="s">
        <v>154</v>
      </c>
      <c r="E93" s="1" t="str">
        <f>"01"</f>
        <v>01</v>
      </c>
      <c r="F93" s="1">
        <v>3</v>
      </c>
      <c r="G93" s="1" t="s">
        <v>82</v>
      </c>
      <c r="H93" s="1" t="s">
        <v>152</v>
      </c>
      <c r="I93" s="1" t="s">
        <v>17</v>
      </c>
      <c r="J93" s="4"/>
      <c r="K93" s="3" t="s">
        <v>153</v>
      </c>
      <c r="L93" s="1">
        <v>2021</v>
      </c>
      <c r="M93" s="1" t="s">
        <v>88</v>
      </c>
      <c r="N93" s="1" t="s">
        <v>23</v>
      </c>
    </row>
    <row r="94" spans="1:13" ht="72">
      <c r="A94" s="1" t="str">
        <f t="shared" si="6"/>
        <v>2023-02-28</v>
      </c>
      <c r="B94" s="1" t="str">
        <f>"1345"</f>
        <v>1345</v>
      </c>
      <c r="C94" s="2" t="s">
        <v>92</v>
      </c>
      <c r="D94" s="2" t="s">
        <v>186</v>
      </c>
      <c r="E94" s="1" t="str">
        <f>"02"</f>
        <v>02</v>
      </c>
      <c r="F94" s="1">
        <v>0</v>
      </c>
      <c r="G94" s="1" t="s">
        <v>20</v>
      </c>
      <c r="I94" s="1" t="s">
        <v>17</v>
      </c>
      <c r="J94" s="4"/>
      <c r="K94" s="3" t="s">
        <v>185</v>
      </c>
      <c r="L94" s="1">
        <v>2017</v>
      </c>
      <c r="M94" s="1" t="s">
        <v>18</v>
      </c>
    </row>
    <row r="95" spans="1:13" ht="57.75">
      <c r="A95" s="1" t="str">
        <f t="shared" si="6"/>
        <v>2023-02-28</v>
      </c>
      <c r="B95" s="1" t="str">
        <f>"1400"</f>
        <v>1400</v>
      </c>
      <c r="C95" s="2" t="s">
        <v>118</v>
      </c>
      <c r="E95" s="1" t="str">
        <f>"04"</f>
        <v>04</v>
      </c>
      <c r="F95" s="1">
        <v>111</v>
      </c>
      <c r="G95" s="1" t="s">
        <v>14</v>
      </c>
      <c r="H95" s="1" t="s">
        <v>187</v>
      </c>
      <c r="I95" s="1" t="s">
        <v>17</v>
      </c>
      <c r="J95" s="4"/>
      <c r="K95" s="3" t="s">
        <v>188</v>
      </c>
      <c r="L95" s="1">
        <v>2022</v>
      </c>
      <c r="M95" s="1" t="s">
        <v>91</v>
      </c>
    </row>
    <row r="96" spans="1:13" ht="57.75">
      <c r="A96" s="1" t="str">
        <f t="shared" si="6"/>
        <v>2023-02-28</v>
      </c>
      <c r="B96" s="1" t="str">
        <f>"1430"</f>
        <v>1430</v>
      </c>
      <c r="C96" s="2" t="s">
        <v>120</v>
      </c>
      <c r="D96" s="2" t="s">
        <v>190</v>
      </c>
      <c r="E96" s="1" t="str">
        <f>"02"</f>
        <v>02</v>
      </c>
      <c r="F96" s="1">
        <v>82</v>
      </c>
      <c r="G96" s="1" t="s">
        <v>20</v>
      </c>
      <c r="I96" s="1" t="s">
        <v>17</v>
      </c>
      <c r="J96" s="4"/>
      <c r="K96" s="3" t="s">
        <v>189</v>
      </c>
      <c r="L96" s="1">
        <v>0</v>
      </c>
      <c r="M96" s="1" t="s">
        <v>18</v>
      </c>
    </row>
    <row r="97" spans="1:13" ht="57.75">
      <c r="A97" s="1" t="str">
        <f t="shared" si="6"/>
        <v>2023-02-28</v>
      </c>
      <c r="B97" s="1" t="str">
        <f>"1500"</f>
        <v>1500</v>
      </c>
      <c r="C97" s="2" t="s">
        <v>48</v>
      </c>
      <c r="D97" s="2" t="s">
        <v>192</v>
      </c>
      <c r="E97" s="1" t="str">
        <f>"02"</f>
        <v>02</v>
      </c>
      <c r="F97" s="1">
        <v>4</v>
      </c>
      <c r="G97" s="1" t="s">
        <v>20</v>
      </c>
      <c r="I97" s="1" t="s">
        <v>17</v>
      </c>
      <c r="J97" s="4"/>
      <c r="K97" s="3" t="s">
        <v>191</v>
      </c>
      <c r="L97" s="1">
        <v>2014</v>
      </c>
      <c r="M97" s="1" t="s">
        <v>18</v>
      </c>
    </row>
    <row r="98" spans="1:13" ht="57.75">
      <c r="A98" s="1" t="str">
        <f t="shared" si="6"/>
        <v>2023-02-28</v>
      </c>
      <c r="B98" s="1" t="str">
        <f>"1525"</f>
        <v>1525</v>
      </c>
      <c r="C98" s="2" t="s">
        <v>193</v>
      </c>
      <c r="D98" s="2" t="s">
        <v>442</v>
      </c>
      <c r="E98" s="1" t="str">
        <f>"01"</f>
        <v>01</v>
      </c>
      <c r="F98" s="1">
        <v>1</v>
      </c>
      <c r="G98" s="1" t="s">
        <v>20</v>
      </c>
      <c r="I98" s="1" t="s">
        <v>17</v>
      </c>
      <c r="J98" s="4"/>
      <c r="K98" s="3" t="s">
        <v>194</v>
      </c>
      <c r="L98" s="1">
        <v>0</v>
      </c>
      <c r="M98" s="1" t="s">
        <v>74</v>
      </c>
    </row>
    <row r="99" spans="1:13" ht="87">
      <c r="A99" s="1" t="str">
        <f t="shared" si="6"/>
        <v>2023-02-28</v>
      </c>
      <c r="B99" s="1" t="str">
        <f>"1540"</f>
        <v>1540</v>
      </c>
      <c r="C99" s="2" t="s">
        <v>37</v>
      </c>
      <c r="D99" s="2" t="s">
        <v>196</v>
      </c>
      <c r="E99" s="1" t="str">
        <f>"01"</f>
        <v>01</v>
      </c>
      <c r="F99" s="1">
        <v>28</v>
      </c>
      <c r="G99" s="1" t="s">
        <v>20</v>
      </c>
      <c r="I99" s="1" t="s">
        <v>17</v>
      </c>
      <c r="J99" s="4"/>
      <c r="K99" s="3" t="s">
        <v>195</v>
      </c>
      <c r="L99" s="1">
        <v>2020</v>
      </c>
      <c r="M99" s="1" t="s">
        <v>28</v>
      </c>
    </row>
    <row r="100" spans="1:13" ht="57.75">
      <c r="A100" s="1" t="str">
        <f t="shared" si="6"/>
        <v>2023-02-28</v>
      </c>
      <c r="B100" s="1" t="str">
        <f>"1555"</f>
        <v>1555</v>
      </c>
      <c r="C100" s="2" t="s">
        <v>129</v>
      </c>
      <c r="D100" s="2" t="s">
        <v>198</v>
      </c>
      <c r="E100" s="1" t="str">
        <f>"01"</f>
        <v>01</v>
      </c>
      <c r="F100" s="1">
        <v>1</v>
      </c>
      <c r="G100" s="1" t="s">
        <v>20</v>
      </c>
      <c r="I100" s="1" t="s">
        <v>17</v>
      </c>
      <c r="J100" s="4"/>
      <c r="K100" s="3" t="s">
        <v>197</v>
      </c>
      <c r="L100" s="1">
        <v>2021</v>
      </c>
      <c r="M100" s="1" t="s">
        <v>132</v>
      </c>
    </row>
    <row r="101" spans="1:14" ht="43.5">
      <c r="A101" s="1" t="str">
        <f t="shared" si="6"/>
        <v>2023-02-28</v>
      </c>
      <c r="B101" s="1" t="str">
        <f>"1600"</f>
        <v>1600</v>
      </c>
      <c r="C101" s="2" t="s">
        <v>133</v>
      </c>
      <c r="D101" s="2" t="s">
        <v>200</v>
      </c>
      <c r="E101" s="1" t="str">
        <f>"01"</f>
        <v>01</v>
      </c>
      <c r="F101" s="1">
        <v>9</v>
      </c>
      <c r="G101" s="1" t="s">
        <v>14</v>
      </c>
      <c r="H101" s="1" t="s">
        <v>78</v>
      </c>
      <c r="I101" s="1" t="s">
        <v>17</v>
      </c>
      <c r="J101" s="4"/>
      <c r="K101" s="3" t="s">
        <v>199</v>
      </c>
      <c r="L101" s="1">
        <v>2017</v>
      </c>
      <c r="M101" s="1" t="s">
        <v>18</v>
      </c>
      <c r="N101" s="1" t="s">
        <v>23</v>
      </c>
    </row>
    <row r="102" spans="1:14" ht="57.75">
      <c r="A102" s="1" t="str">
        <f t="shared" si="6"/>
        <v>2023-02-28</v>
      </c>
      <c r="B102" s="1" t="str">
        <f>"1630"</f>
        <v>1630</v>
      </c>
      <c r="C102" s="2" t="s">
        <v>44</v>
      </c>
      <c r="D102" s="2" t="s">
        <v>443</v>
      </c>
      <c r="E102" s="1" t="str">
        <f>"02"</f>
        <v>02</v>
      </c>
      <c r="F102" s="1">
        <v>22</v>
      </c>
      <c r="G102" s="1" t="s">
        <v>14</v>
      </c>
      <c r="I102" s="1" t="s">
        <v>17</v>
      </c>
      <c r="J102" s="4"/>
      <c r="K102" s="3" t="s">
        <v>201</v>
      </c>
      <c r="L102" s="1">
        <v>1987</v>
      </c>
      <c r="M102" s="1" t="s">
        <v>47</v>
      </c>
      <c r="N102" s="1" t="s">
        <v>23</v>
      </c>
    </row>
    <row r="103" spans="1:13" ht="57.75">
      <c r="A103" s="1" t="str">
        <f t="shared" si="6"/>
        <v>2023-02-28</v>
      </c>
      <c r="B103" s="1" t="str">
        <f>"1700"</f>
        <v>1700</v>
      </c>
      <c r="C103" s="2" t="s">
        <v>137</v>
      </c>
      <c r="D103" s="2" t="s">
        <v>203</v>
      </c>
      <c r="E103" s="1" t="str">
        <f>"2020"</f>
        <v>2020</v>
      </c>
      <c r="F103" s="1">
        <v>6</v>
      </c>
      <c r="G103" s="1" t="s">
        <v>20</v>
      </c>
      <c r="I103" s="1" t="s">
        <v>17</v>
      </c>
      <c r="J103" s="4"/>
      <c r="K103" s="3" t="s">
        <v>202</v>
      </c>
      <c r="L103" s="1">
        <v>2021</v>
      </c>
      <c r="M103" s="1" t="s">
        <v>18</v>
      </c>
    </row>
    <row r="104" spans="1:13" ht="57.75">
      <c r="A104" s="1" t="str">
        <f t="shared" si="6"/>
        <v>2023-02-28</v>
      </c>
      <c r="B104" s="1" t="str">
        <f>"1715"</f>
        <v>1715</v>
      </c>
      <c r="C104" s="2" t="s">
        <v>140</v>
      </c>
      <c r="D104" s="2" t="s">
        <v>444</v>
      </c>
      <c r="E104" s="1" t="str">
        <f>"2020"</f>
        <v>2020</v>
      </c>
      <c r="F104" s="1">
        <v>7</v>
      </c>
      <c r="G104" s="1" t="s">
        <v>20</v>
      </c>
      <c r="I104" s="1" t="s">
        <v>17</v>
      </c>
      <c r="J104" s="4"/>
      <c r="K104" s="3" t="s">
        <v>204</v>
      </c>
      <c r="L104" s="1">
        <v>2021</v>
      </c>
      <c r="M104" s="1" t="s">
        <v>18</v>
      </c>
    </row>
    <row r="105" spans="1:13" ht="14.25">
      <c r="A105" s="1" t="str">
        <f t="shared" si="6"/>
        <v>2023-02-28</v>
      </c>
      <c r="B105" s="1" t="str">
        <f>"1730"</f>
        <v>1730</v>
      </c>
      <c r="C105" s="2" t="s">
        <v>205</v>
      </c>
      <c r="E105" s="1" t="str">
        <f>"01"</f>
        <v>01</v>
      </c>
      <c r="F105" s="1">
        <v>95</v>
      </c>
      <c r="G105" s="1" t="s">
        <v>58</v>
      </c>
      <c r="J105" s="4"/>
      <c r="K105" s="3" t="s">
        <v>206</v>
      </c>
      <c r="L105" s="1">
        <v>0</v>
      </c>
      <c r="M105" s="1" t="s">
        <v>88</v>
      </c>
    </row>
    <row r="106" spans="1:13" ht="72">
      <c r="A106" s="1" t="str">
        <f t="shared" si="6"/>
        <v>2023-02-28</v>
      </c>
      <c r="B106" s="1" t="str">
        <f>"1800"</f>
        <v>1800</v>
      </c>
      <c r="C106" s="2" t="s">
        <v>146</v>
      </c>
      <c r="D106" s="2" t="s">
        <v>208</v>
      </c>
      <c r="E106" s="1" t="str">
        <f>"2022"</f>
        <v>2022</v>
      </c>
      <c r="F106" s="1">
        <v>17</v>
      </c>
      <c r="G106" s="1" t="s">
        <v>20</v>
      </c>
      <c r="I106" s="1" t="s">
        <v>17</v>
      </c>
      <c r="J106" s="4"/>
      <c r="K106" s="3" t="s">
        <v>207</v>
      </c>
      <c r="L106" s="1">
        <v>2022</v>
      </c>
      <c r="M106" s="1" t="s">
        <v>18</v>
      </c>
    </row>
    <row r="107" spans="1:13" ht="57.75">
      <c r="A107" s="1" t="str">
        <f t="shared" si="6"/>
        <v>2023-02-28</v>
      </c>
      <c r="B107" s="1" t="str">
        <f>"1830"</f>
        <v>1830</v>
      </c>
      <c r="C107" s="2" t="s">
        <v>75</v>
      </c>
      <c r="E107" s="1" t="str">
        <f>"2023"</f>
        <v>2023</v>
      </c>
      <c r="F107" s="1">
        <v>36</v>
      </c>
      <c r="G107" s="1" t="s">
        <v>58</v>
      </c>
      <c r="J107" s="4"/>
      <c r="K107" s="3" t="s">
        <v>76</v>
      </c>
      <c r="L107" s="1">
        <v>2023</v>
      </c>
      <c r="M107" s="1" t="s">
        <v>18</v>
      </c>
    </row>
    <row r="108" spans="1:14" ht="72">
      <c r="A108" s="7" t="str">
        <f t="shared" si="6"/>
        <v>2023-02-28</v>
      </c>
      <c r="B108" s="7" t="str">
        <f>"1840"</f>
        <v>1840</v>
      </c>
      <c r="C108" s="8" t="s">
        <v>209</v>
      </c>
      <c r="D108" s="8" t="s">
        <v>211</v>
      </c>
      <c r="E108" s="7" t="str">
        <f>"01"</f>
        <v>01</v>
      </c>
      <c r="F108" s="7">
        <v>1</v>
      </c>
      <c r="G108" s="7" t="s">
        <v>20</v>
      </c>
      <c r="H108" s="7"/>
      <c r="I108" s="7" t="s">
        <v>17</v>
      </c>
      <c r="J108" s="5" t="s">
        <v>454</v>
      </c>
      <c r="K108" s="6" t="s">
        <v>210</v>
      </c>
      <c r="L108" s="7">
        <v>2016</v>
      </c>
      <c r="M108" s="7" t="s">
        <v>88</v>
      </c>
      <c r="N108" s="7" t="s">
        <v>23</v>
      </c>
    </row>
    <row r="109" spans="1:14" ht="28.5">
      <c r="A109" s="7" t="str">
        <f t="shared" si="6"/>
        <v>2023-02-28</v>
      </c>
      <c r="B109" s="7" t="str">
        <f>"1930"</f>
        <v>1930</v>
      </c>
      <c r="C109" s="8" t="s">
        <v>212</v>
      </c>
      <c r="D109" s="8" t="s">
        <v>214</v>
      </c>
      <c r="E109" s="7" t="str">
        <f>"01"</f>
        <v>01</v>
      </c>
      <c r="F109" s="7">
        <v>8</v>
      </c>
      <c r="G109" s="7" t="s">
        <v>14</v>
      </c>
      <c r="H109" s="7"/>
      <c r="I109" s="7"/>
      <c r="J109" s="5" t="s">
        <v>455</v>
      </c>
      <c r="K109" s="6" t="s">
        <v>213</v>
      </c>
      <c r="L109" s="7">
        <v>2022</v>
      </c>
      <c r="M109" s="7" t="s">
        <v>91</v>
      </c>
      <c r="N109" s="7"/>
    </row>
    <row r="110" spans="1:14" ht="72">
      <c r="A110" s="7" t="str">
        <f t="shared" si="6"/>
        <v>2023-02-28</v>
      </c>
      <c r="B110" s="7" t="str">
        <f>"2000"</f>
        <v>2000</v>
      </c>
      <c r="C110" s="8" t="s">
        <v>215</v>
      </c>
      <c r="D110" s="8" t="s">
        <v>217</v>
      </c>
      <c r="E110" s="7" t="str">
        <f>"01"</f>
        <v>01</v>
      </c>
      <c r="F110" s="7">
        <v>5</v>
      </c>
      <c r="G110" s="7" t="s">
        <v>14</v>
      </c>
      <c r="H110" s="7" t="s">
        <v>49</v>
      </c>
      <c r="I110" s="7" t="s">
        <v>17</v>
      </c>
      <c r="J110" s="5" t="s">
        <v>455</v>
      </c>
      <c r="K110" s="6" t="s">
        <v>216</v>
      </c>
      <c r="L110" s="7">
        <v>2020</v>
      </c>
      <c r="M110" s="7" t="s">
        <v>28</v>
      </c>
      <c r="N110" s="7" t="s">
        <v>23</v>
      </c>
    </row>
    <row r="111" spans="1:14" ht="57.75">
      <c r="A111" s="7" t="str">
        <f t="shared" si="6"/>
        <v>2023-02-28</v>
      </c>
      <c r="B111" s="7" t="str">
        <f>"2030"</f>
        <v>2030</v>
      </c>
      <c r="C111" s="8" t="s">
        <v>218</v>
      </c>
      <c r="D111" s="8" t="s">
        <v>220</v>
      </c>
      <c r="E111" s="7" t="str">
        <f>"01"</f>
        <v>01</v>
      </c>
      <c r="F111" s="7">
        <v>12</v>
      </c>
      <c r="G111" s="7" t="s">
        <v>14</v>
      </c>
      <c r="H111" s="7"/>
      <c r="I111" s="7" t="s">
        <v>17</v>
      </c>
      <c r="J111" s="5" t="s">
        <v>455</v>
      </c>
      <c r="K111" s="6" t="s">
        <v>219</v>
      </c>
      <c r="L111" s="7">
        <v>2021</v>
      </c>
      <c r="M111" s="7" t="s">
        <v>28</v>
      </c>
      <c r="N111" s="7"/>
    </row>
    <row r="112" spans="1:14" ht="87">
      <c r="A112" s="7" t="str">
        <f t="shared" si="6"/>
        <v>2023-02-28</v>
      </c>
      <c r="B112" s="7" t="str">
        <f>"2100"</f>
        <v>2100</v>
      </c>
      <c r="C112" s="8" t="s">
        <v>221</v>
      </c>
      <c r="D112" s="8" t="s">
        <v>223</v>
      </c>
      <c r="E112" s="7" t="str">
        <f>"12"</f>
        <v>12</v>
      </c>
      <c r="F112" s="7">
        <v>13</v>
      </c>
      <c r="G112" s="7" t="s">
        <v>14</v>
      </c>
      <c r="H112" s="7" t="s">
        <v>49</v>
      </c>
      <c r="I112" s="7" t="s">
        <v>17</v>
      </c>
      <c r="J112" s="5" t="s">
        <v>459</v>
      </c>
      <c r="K112" s="6" t="s">
        <v>222</v>
      </c>
      <c r="L112" s="7">
        <v>2017</v>
      </c>
      <c r="M112" s="7" t="s">
        <v>91</v>
      </c>
      <c r="N112" s="7"/>
    </row>
    <row r="113" spans="1:14" ht="57.75">
      <c r="A113" s="7" t="str">
        <f t="shared" si="6"/>
        <v>2023-02-28</v>
      </c>
      <c r="B113" s="7" t="str">
        <f>"2130"</f>
        <v>2130</v>
      </c>
      <c r="C113" s="8" t="s">
        <v>224</v>
      </c>
      <c r="D113" s="8" t="s">
        <v>226</v>
      </c>
      <c r="E113" s="7" t="str">
        <f>"04"</f>
        <v>04</v>
      </c>
      <c r="F113" s="7">
        <v>5</v>
      </c>
      <c r="G113" s="7" t="s">
        <v>14</v>
      </c>
      <c r="H113" s="7" t="s">
        <v>78</v>
      </c>
      <c r="I113" s="7" t="s">
        <v>17</v>
      </c>
      <c r="J113" s="5" t="s">
        <v>460</v>
      </c>
      <c r="K113" s="6" t="s">
        <v>225</v>
      </c>
      <c r="L113" s="7">
        <v>2021</v>
      </c>
      <c r="M113" s="7" t="s">
        <v>91</v>
      </c>
      <c r="N113" s="7" t="s">
        <v>23</v>
      </c>
    </row>
    <row r="114" spans="1:14" ht="43.5">
      <c r="A114" s="7" t="str">
        <f t="shared" si="6"/>
        <v>2023-02-28</v>
      </c>
      <c r="B114" s="7" t="str">
        <f>"2200"</f>
        <v>2200</v>
      </c>
      <c r="C114" s="8" t="s">
        <v>227</v>
      </c>
      <c r="D114" s="8" t="s">
        <v>74</v>
      </c>
      <c r="E114" s="7" t="str">
        <f>" "</f>
        <v> </v>
      </c>
      <c r="F114" s="7">
        <v>0</v>
      </c>
      <c r="G114" s="7" t="s">
        <v>86</v>
      </c>
      <c r="H114" s="7" t="s">
        <v>228</v>
      </c>
      <c r="I114" s="7" t="s">
        <v>17</v>
      </c>
      <c r="J114" s="5" t="s">
        <v>457</v>
      </c>
      <c r="K114" s="6" t="s">
        <v>229</v>
      </c>
      <c r="L114" s="7">
        <v>2019</v>
      </c>
      <c r="M114" s="7" t="s">
        <v>91</v>
      </c>
      <c r="N114" s="7"/>
    </row>
    <row r="115" spans="1:13" ht="43.5">
      <c r="A115" s="1" t="str">
        <f t="shared" si="6"/>
        <v>2023-02-28</v>
      </c>
      <c r="B115" s="1" t="str">
        <f>"2335"</f>
        <v>2335</v>
      </c>
      <c r="C115" s="2" t="s">
        <v>146</v>
      </c>
      <c r="D115" s="2" t="s">
        <v>231</v>
      </c>
      <c r="E115" s="1" t="str">
        <f aca="true" t="shared" si="7" ref="E115:E127">"02"</f>
        <v>02</v>
      </c>
      <c r="F115" s="1">
        <v>9</v>
      </c>
      <c r="G115" s="1" t="s">
        <v>20</v>
      </c>
      <c r="I115" s="1" t="s">
        <v>17</v>
      </c>
      <c r="J115" s="4"/>
      <c r="K115" s="3" t="s">
        <v>230</v>
      </c>
      <c r="L115" s="1">
        <v>2020</v>
      </c>
      <c r="M115" s="1" t="s">
        <v>18</v>
      </c>
    </row>
    <row r="116" spans="1:13" ht="87">
      <c r="A116" s="1" t="str">
        <f t="shared" si="6"/>
        <v>2023-02-28</v>
      </c>
      <c r="B116" s="1" t="str">
        <f>"2400"</f>
        <v>2400</v>
      </c>
      <c r="C116" s="2" t="s">
        <v>13</v>
      </c>
      <c r="E116" s="1" t="str">
        <f t="shared" si="7"/>
        <v>02</v>
      </c>
      <c r="F116" s="1">
        <v>9</v>
      </c>
      <c r="G116" s="1" t="s">
        <v>14</v>
      </c>
      <c r="H116" s="1" t="s">
        <v>15</v>
      </c>
      <c r="I116" s="1" t="s">
        <v>17</v>
      </c>
      <c r="J116" s="4"/>
      <c r="K116" s="3" t="s">
        <v>16</v>
      </c>
      <c r="L116" s="1">
        <v>2011</v>
      </c>
      <c r="M116" s="1" t="s">
        <v>18</v>
      </c>
    </row>
    <row r="117" spans="1:13" ht="87">
      <c r="A117" s="1" t="str">
        <f t="shared" si="6"/>
        <v>2023-02-28</v>
      </c>
      <c r="B117" s="1" t="str">
        <f>"2500"</f>
        <v>2500</v>
      </c>
      <c r="C117" s="2" t="s">
        <v>13</v>
      </c>
      <c r="E117" s="1" t="str">
        <f t="shared" si="7"/>
        <v>02</v>
      </c>
      <c r="F117" s="1">
        <v>9</v>
      </c>
      <c r="G117" s="1" t="s">
        <v>14</v>
      </c>
      <c r="H117" s="1" t="s">
        <v>15</v>
      </c>
      <c r="I117" s="1" t="s">
        <v>17</v>
      </c>
      <c r="J117" s="4"/>
      <c r="K117" s="3" t="s">
        <v>16</v>
      </c>
      <c r="L117" s="1">
        <v>2011</v>
      </c>
      <c r="M117" s="1" t="s">
        <v>18</v>
      </c>
    </row>
    <row r="118" spans="1:13" ht="87">
      <c r="A118" s="1" t="str">
        <f t="shared" si="6"/>
        <v>2023-02-28</v>
      </c>
      <c r="B118" s="1" t="str">
        <f>"2600"</f>
        <v>2600</v>
      </c>
      <c r="C118" s="2" t="s">
        <v>13</v>
      </c>
      <c r="E118" s="1" t="str">
        <f t="shared" si="7"/>
        <v>02</v>
      </c>
      <c r="F118" s="1">
        <v>9</v>
      </c>
      <c r="G118" s="1" t="s">
        <v>14</v>
      </c>
      <c r="H118" s="1" t="s">
        <v>15</v>
      </c>
      <c r="I118" s="1" t="s">
        <v>17</v>
      </c>
      <c r="J118" s="4"/>
      <c r="K118" s="3" t="s">
        <v>16</v>
      </c>
      <c r="L118" s="1">
        <v>2011</v>
      </c>
      <c r="M118" s="1" t="s">
        <v>18</v>
      </c>
    </row>
    <row r="119" spans="1:13" ht="87">
      <c r="A119" s="1" t="str">
        <f t="shared" si="6"/>
        <v>2023-02-28</v>
      </c>
      <c r="B119" s="1" t="str">
        <f>"2700"</f>
        <v>2700</v>
      </c>
      <c r="C119" s="2" t="s">
        <v>13</v>
      </c>
      <c r="E119" s="1" t="str">
        <f t="shared" si="7"/>
        <v>02</v>
      </c>
      <c r="F119" s="1">
        <v>9</v>
      </c>
      <c r="G119" s="1" t="s">
        <v>14</v>
      </c>
      <c r="H119" s="1" t="s">
        <v>15</v>
      </c>
      <c r="I119" s="1" t="s">
        <v>17</v>
      </c>
      <c r="J119" s="4"/>
      <c r="K119" s="3" t="s">
        <v>16</v>
      </c>
      <c r="L119" s="1">
        <v>2011</v>
      </c>
      <c r="M119" s="1" t="s">
        <v>18</v>
      </c>
    </row>
    <row r="120" spans="1:13" ht="87">
      <c r="A120" s="1" t="str">
        <f t="shared" si="6"/>
        <v>2023-02-28</v>
      </c>
      <c r="B120" s="1" t="str">
        <f>"2800"</f>
        <v>2800</v>
      </c>
      <c r="C120" s="2" t="s">
        <v>13</v>
      </c>
      <c r="E120" s="1" t="str">
        <f t="shared" si="7"/>
        <v>02</v>
      </c>
      <c r="F120" s="1">
        <v>9</v>
      </c>
      <c r="G120" s="1" t="s">
        <v>14</v>
      </c>
      <c r="H120" s="1" t="s">
        <v>15</v>
      </c>
      <c r="I120" s="1" t="s">
        <v>17</v>
      </c>
      <c r="J120" s="4"/>
      <c r="K120" s="3" t="s">
        <v>16</v>
      </c>
      <c r="L120" s="1">
        <v>2011</v>
      </c>
      <c r="M120" s="1" t="s">
        <v>18</v>
      </c>
    </row>
    <row r="121" spans="1:13" ht="87">
      <c r="A121" s="1" t="str">
        <f aca="true" t="shared" si="8" ref="A121:A164">"2023-03-01"</f>
        <v>2023-03-01</v>
      </c>
      <c r="B121" s="1" t="str">
        <f>"0500"</f>
        <v>0500</v>
      </c>
      <c r="C121" s="2" t="s">
        <v>13</v>
      </c>
      <c r="E121" s="1" t="str">
        <f t="shared" si="7"/>
        <v>02</v>
      </c>
      <c r="F121" s="1">
        <v>9</v>
      </c>
      <c r="G121" s="1" t="s">
        <v>14</v>
      </c>
      <c r="H121" s="1" t="s">
        <v>15</v>
      </c>
      <c r="I121" s="1" t="s">
        <v>17</v>
      </c>
      <c r="J121" s="4"/>
      <c r="K121" s="3" t="s">
        <v>16</v>
      </c>
      <c r="L121" s="1">
        <v>2011</v>
      </c>
      <c r="M121" s="1" t="s">
        <v>18</v>
      </c>
    </row>
    <row r="122" spans="1:13" ht="28.5">
      <c r="A122" s="1" t="str">
        <f t="shared" si="8"/>
        <v>2023-03-01</v>
      </c>
      <c r="B122" s="1" t="str">
        <f>"0600"</f>
        <v>0600</v>
      </c>
      <c r="C122" s="2" t="s">
        <v>19</v>
      </c>
      <c r="D122" s="2" t="s">
        <v>232</v>
      </c>
      <c r="E122" s="1" t="str">
        <f t="shared" si="7"/>
        <v>02</v>
      </c>
      <c r="F122" s="1">
        <v>4</v>
      </c>
      <c r="G122" s="1" t="s">
        <v>14</v>
      </c>
      <c r="I122" s="1" t="s">
        <v>17</v>
      </c>
      <c r="J122" s="4"/>
      <c r="K122" s="3" t="s">
        <v>21</v>
      </c>
      <c r="L122" s="1">
        <v>2019</v>
      </c>
      <c r="M122" s="1" t="s">
        <v>18</v>
      </c>
    </row>
    <row r="123" spans="1:13" ht="28.5">
      <c r="A123" s="1" t="str">
        <f t="shared" si="8"/>
        <v>2023-03-01</v>
      </c>
      <c r="B123" s="1" t="str">
        <f>"0625"</f>
        <v>0625</v>
      </c>
      <c r="C123" s="2" t="s">
        <v>19</v>
      </c>
      <c r="D123" s="2" t="s">
        <v>233</v>
      </c>
      <c r="E123" s="1" t="str">
        <f t="shared" si="7"/>
        <v>02</v>
      </c>
      <c r="F123" s="1">
        <v>5</v>
      </c>
      <c r="G123" s="1" t="s">
        <v>20</v>
      </c>
      <c r="I123" s="1" t="s">
        <v>17</v>
      </c>
      <c r="J123" s="4"/>
      <c r="K123" s="3" t="s">
        <v>21</v>
      </c>
      <c r="L123" s="1">
        <v>2019</v>
      </c>
      <c r="M123" s="1" t="s">
        <v>18</v>
      </c>
    </row>
    <row r="124" spans="1:13" ht="87">
      <c r="A124" s="1" t="str">
        <f t="shared" si="8"/>
        <v>2023-03-01</v>
      </c>
      <c r="B124" s="1" t="str">
        <f>"0650"</f>
        <v>0650</v>
      </c>
      <c r="C124" s="2" t="s">
        <v>25</v>
      </c>
      <c r="D124" s="2" t="s">
        <v>235</v>
      </c>
      <c r="E124" s="1" t="str">
        <f t="shared" si="7"/>
        <v>02</v>
      </c>
      <c r="F124" s="1">
        <v>9</v>
      </c>
      <c r="G124" s="1" t="s">
        <v>20</v>
      </c>
      <c r="I124" s="1" t="s">
        <v>17</v>
      </c>
      <c r="J124" s="4"/>
      <c r="K124" s="3" t="s">
        <v>234</v>
      </c>
      <c r="L124" s="1">
        <v>2018</v>
      </c>
      <c r="M124" s="1" t="s">
        <v>28</v>
      </c>
    </row>
    <row r="125" spans="1:13" ht="72">
      <c r="A125" s="1" t="str">
        <f t="shared" si="8"/>
        <v>2023-03-01</v>
      </c>
      <c r="B125" s="1" t="str">
        <f>"0715"</f>
        <v>0715</v>
      </c>
      <c r="C125" s="2" t="s">
        <v>29</v>
      </c>
      <c r="D125" s="2" t="s">
        <v>237</v>
      </c>
      <c r="E125" s="1" t="str">
        <f t="shared" si="7"/>
        <v>02</v>
      </c>
      <c r="F125" s="1">
        <v>7</v>
      </c>
      <c r="G125" s="1" t="s">
        <v>20</v>
      </c>
      <c r="I125" s="1" t="s">
        <v>17</v>
      </c>
      <c r="J125" s="4"/>
      <c r="K125" s="3" t="s">
        <v>236</v>
      </c>
      <c r="L125" s="1">
        <v>2018</v>
      </c>
      <c r="M125" s="1" t="s">
        <v>18</v>
      </c>
    </row>
    <row r="126" spans="1:13" ht="43.5">
      <c r="A126" s="1" t="str">
        <f t="shared" si="8"/>
        <v>2023-03-01</v>
      </c>
      <c r="B126" s="1" t="str">
        <f>"0730"</f>
        <v>0730</v>
      </c>
      <c r="C126" s="2" t="s">
        <v>32</v>
      </c>
      <c r="E126" s="1" t="str">
        <f t="shared" si="7"/>
        <v>02</v>
      </c>
      <c r="F126" s="1">
        <v>3</v>
      </c>
      <c r="G126" s="1" t="s">
        <v>20</v>
      </c>
      <c r="I126" s="1" t="s">
        <v>17</v>
      </c>
      <c r="J126" s="4"/>
      <c r="K126" s="3" t="s">
        <v>33</v>
      </c>
      <c r="L126" s="1">
        <v>2011</v>
      </c>
      <c r="M126" s="1" t="s">
        <v>18</v>
      </c>
    </row>
    <row r="127" spans="1:13" ht="72">
      <c r="A127" s="1" t="str">
        <f t="shared" si="8"/>
        <v>2023-03-01</v>
      </c>
      <c r="B127" s="1" t="str">
        <f>"0755"</f>
        <v>0755</v>
      </c>
      <c r="C127" s="2" t="s">
        <v>34</v>
      </c>
      <c r="D127" s="2" t="s">
        <v>239</v>
      </c>
      <c r="E127" s="1" t="str">
        <f t="shared" si="7"/>
        <v>02</v>
      </c>
      <c r="F127" s="1">
        <v>19</v>
      </c>
      <c r="G127" s="1" t="s">
        <v>20</v>
      </c>
      <c r="I127" s="1" t="s">
        <v>17</v>
      </c>
      <c r="J127" s="4"/>
      <c r="K127" s="3" t="s">
        <v>238</v>
      </c>
      <c r="L127" s="1">
        <v>2020</v>
      </c>
      <c r="M127" s="1" t="s">
        <v>28</v>
      </c>
    </row>
    <row r="128" spans="1:13" ht="87">
      <c r="A128" s="1" t="str">
        <f t="shared" si="8"/>
        <v>2023-03-01</v>
      </c>
      <c r="B128" s="1" t="str">
        <f>"0805"</f>
        <v>0805</v>
      </c>
      <c r="C128" s="2" t="s">
        <v>37</v>
      </c>
      <c r="D128" s="2" t="s">
        <v>241</v>
      </c>
      <c r="E128" s="1" t="str">
        <f>"01"</f>
        <v>01</v>
      </c>
      <c r="F128" s="1">
        <v>21</v>
      </c>
      <c r="G128" s="1" t="s">
        <v>14</v>
      </c>
      <c r="I128" s="1" t="s">
        <v>17</v>
      </c>
      <c r="J128" s="4"/>
      <c r="K128" s="3" t="s">
        <v>240</v>
      </c>
      <c r="L128" s="1">
        <v>2020</v>
      </c>
      <c r="M128" s="1" t="s">
        <v>28</v>
      </c>
    </row>
    <row r="129" spans="1:13" ht="72">
      <c r="A129" s="1" t="str">
        <f t="shared" si="8"/>
        <v>2023-03-01</v>
      </c>
      <c r="B129" s="1" t="str">
        <f>"0815"</f>
        <v>0815</v>
      </c>
      <c r="C129" s="2" t="s">
        <v>40</v>
      </c>
      <c r="D129" s="2" t="s">
        <v>243</v>
      </c>
      <c r="E129" s="1" t="str">
        <f>"01"</f>
        <v>01</v>
      </c>
      <c r="F129" s="1">
        <v>11</v>
      </c>
      <c r="G129" s="1" t="s">
        <v>20</v>
      </c>
      <c r="I129" s="1" t="s">
        <v>17</v>
      </c>
      <c r="J129" s="4"/>
      <c r="K129" s="3" t="s">
        <v>242</v>
      </c>
      <c r="L129" s="1">
        <v>2020</v>
      </c>
      <c r="M129" s="1" t="s">
        <v>43</v>
      </c>
    </row>
    <row r="130" spans="1:14" ht="43.5">
      <c r="A130" s="1" t="str">
        <f t="shared" si="8"/>
        <v>2023-03-01</v>
      </c>
      <c r="B130" s="1" t="str">
        <f>"0820"</f>
        <v>0820</v>
      </c>
      <c r="C130" s="2" t="s">
        <v>44</v>
      </c>
      <c r="D130" s="2" t="s">
        <v>245</v>
      </c>
      <c r="E130" s="1" t="str">
        <f>"02"</f>
        <v>02</v>
      </c>
      <c r="F130" s="1">
        <v>19</v>
      </c>
      <c r="G130" s="1" t="s">
        <v>14</v>
      </c>
      <c r="I130" s="1" t="s">
        <v>17</v>
      </c>
      <c r="J130" s="4"/>
      <c r="K130" s="3" t="s">
        <v>244</v>
      </c>
      <c r="L130" s="1">
        <v>1987</v>
      </c>
      <c r="M130" s="1" t="s">
        <v>47</v>
      </c>
      <c r="N130" s="1" t="s">
        <v>23</v>
      </c>
    </row>
    <row r="131" spans="1:13" ht="87">
      <c r="A131" s="1" t="str">
        <f t="shared" si="8"/>
        <v>2023-03-01</v>
      </c>
      <c r="B131" s="1" t="str">
        <f>"0845"</f>
        <v>0845</v>
      </c>
      <c r="C131" s="2" t="s">
        <v>48</v>
      </c>
      <c r="D131" s="2" t="s">
        <v>247</v>
      </c>
      <c r="E131" s="1" t="str">
        <f>"02"</f>
        <v>02</v>
      </c>
      <c r="F131" s="1">
        <v>11</v>
      </c>
      <c r="G131" s="1" t="s">
        <v>14</v>
      </c>
      <c r="I131" s="1" t="s">
        <v>17</v>
      </c>
      <c r="J131" s="4"/>
      <c r="K131" s="3" t="s">
        <v>246</v>
      </c>
      <c r="L131" s="1">
        <v>2014</v>
      </c>
      <c r="M131" s="1" t="s">
        <v>18</v>
      </c>
    </row>
    <row r="132" spans="1:13" ht="87">
      <c r="A132" s="1" t="str">
        <f t="shared" si="8"/>
        <v>2023-03-01</v>
      </c>
      <c r="B132" s="1" t="str">
        <f>"0910"</f>
        <v>0910</v>
      </c>
      <c r="C132" s="2" t="s">
        <v>48</v>
      </c>
      <c r="D132" s="2" t="s">
        <v>249</v>
      </c>
      <c r="E132" s="1" t="str">
        <f>"02"</f>
        <v>02</v>
      </c>
      <c r="F132" s="1">
        <v>2</v>
      </c>
      <c r="G132" s="1" t="s">
        <v>20</v>
      </c>
      <c r="I132" s="1" t="s">
        <v>17</v>
      </c>
      <c r="J132" s="4"/>
      <c r="K132" s="3" t="s">
        <v>248</v>
      </c>
      <c r="L132" s="1">
        <v>2014</v>
      </c>
      <c r="M132" s="1" t="s">
        <v>18</v>
      </c>
    </row>
    <row r="133" spans="1:13" ht="72">
      <c r="A133" s="1" t="str">
        <f t="shared" si="8"/>
        <v>2023-03-01</v>
      </c>
      <c r="B133" s="1" t="str">
        <f>"0935"</f>
        <v>0935</v>
      </c>
      <c r="C133" s="2" t="s">
        <v>54</v>
      </c>
      <c r="D133" s="2" t="s">
        <v>251</v>
      </c>
      <c r="E133" s="1" t="str">
        <f>"03"</f>
        <v>03</v>
      </c>
      <c r="F133" s="1">
        <v>12</v>
      </c>
      <c r="G133" s="1" t="s">
        <v>20</v>
      </c>
      <c r="I133" s="1" t="s">
        <v>17</v>
      </c>
      <c r="J133" s="4"/>
      <c r="K133" s="3" t="s">
        <v>250</v>
      </c>
      <c r="L133" s="1">
        <v>2019</v>
      </c>
      <c r="M133" s="1" t="s">
        <v>28</v>
      </c>
    </row>
    <row r="134" spans="1:14" ht="72">
      <c r="A134" s="1" t="str">
        <f t="shared" si="8"/>
        <v>2023-03-01</v>
      </c>
      <c r="B134" s="1" t="str">
        <f>"1000"</f>
        <v>1000</v>
      </c>
      <c r="C134" s="2" t="s">
        <v>209</v>
      </c>
      <c r="D134" s="2" t="s">
        <v>211</v>
      </c>
      <c r="E134" s="1" t="str">
        <f>"01"</f>
        <v>01</v>
      </c>
      <c r="F134" s="1">
        <v>1</v>
      </c>
      <c r="G134" s="1" t="s">
        <v>20</v>
      </c>
      <c r="I134" s="1" t="s">
        <v>17</v>
      </c>
      <c r="J134" s="4"/>
      <c r="K134" s="3" t="s">
        <v>210</v>
      </c>
      <c r="L134" s="1">
        <v>2016</v>
      </c>
      <c r="M134" s="1" t="s">
        <v>88</v>
      </c>
      <c r="N134" s="1" t="s">
        <v>23</v>
      </c>
    </row>
    <row r="135" spans="1:13" ht="87">
      <c r="A135" s="1" t="str">
        <f t="shared" si="8"/>
        <v>2023-03-01</v>
      </c>
      <c r="B135" s="1" t="str">
        <f>"1050"</f>
        <v>1050</v>
      </c>
      <c r="C135" s="2" t="s">
        <v>182</v>
      </c>
      <c r="D135" s="2" t="s">
        <v>252</v>
      </c>
      <c r="E135" s="1" t="str">
        <f>"01"</f>
        <v>01</v>
      </c>
      <c r="F135" s="1">
        <v>6</v>
      </c>
      <c r="G135" s="1" t="s">
        <v>14</v>
      </c>
      <c r="I135" s="1" t="s">
        <v>17</v>
      </c>
      <c r="J135" s="4"/>
      <c r="K135" s="3" t="s">
        <v>183</v>
      </c>
      <c r="L135" s="1">
        <v>2022</v>
      </c>
      <c r="M135" s="1" t="s">
        <v>18</v>
      </c>
    </row>
    <row r="136" spans="1:13" ht="28.5">
      <c r="A136" s="1" t="str">
        <f t="shared" si="8"/>
        <v>2023-03-01</v>
      </c>
      <c r="B136" s="1" t="str">
        <f>"1100"</f>
        <v>1100</v>
      </c>
      <c r="C136" s="2" t="s">
        <v>212</v>
      </c>
      <c r="D136" s="2" t="s">
        <v>214</v>
      </c>
      <c r="E136" s="1" t="str">
        <f>"01"</f>
        <v>01</v>
      </c>
      <c r="F136" s="1">
        <v>8</v>
      </c>
      <c r="G136" s="1" t="s">
        <v>14</v>
      </c>
      <c r="I136" s="1" t="s">
        <v>17</v>
      </c>
      <c r="J136" s="4"/>
      <c r="K136" s="3" t="s">
        <v>213</v>
      </c>
      <c r="L136" s="1">
        <v>2022</v>
      </c>
      <c r="M136" s="1" t="s">
        <v>91</v>
      </c>
    </row>
    <row r="137" spans="1:14" ht="72">
      <c r="A137" s="1" t="str">
        <f t="shared" si="8"/>
        <v>2023-03-01</v>
      </c>
      <c r="B137" s="1" t="str">
        <f>"1130"</f>
        <v>1130</v>
      </c>
      <c r="C137" s="2" t="s">
        <v>215</v>
      </c>
      <c r="D137" s="2" t="s">
        <v>217</v>
      </c>
      <c r="E137" s="1" t="str">
        <f>"01"</f>
        <v>01</v>
      </c>
      <c r="F137" s="1">
        <v>5</v>
      </c>
      <c r="G137" s="1" t="s">
        <v>14</v>
      </c>
      <c r="H137" s="1" t="s">
        <v>49</v>
      </c>
      <c r="I137" s="1" t="s">
        <v>17</v>
      </c>
      <c r="J137" s="4"/>
      <c r="K137" s="3" t="s">
        <v>216</v>
      </c>
      <c r="L137" s="1">
        <v>2020</v>
      </c>
      <c r="M137" s="1" t="s">
        <v>28</v>
      </c>
      <c r="N137" s="1" t="s">
        <v>23</v>
      </c>
    </row>
    <row r="138" spans="1:13" ht="57.75">
      <c r="A138" s="1" t="str">
        <f t="shared" si="8"/>
        <v>2023-03-01</v>
      </c>
      <c r="B138" s="1" t="str">
        <f>"1200"</f>
        <v>1200</v>
      </c>
      <c r="C138" s="2" t="s">
        <v>218</v>
      </c>
      <c r="D138" s="2" t="s">
        <v>220</v>
      </c>
      <c r="E138" s="1" t="str">
        <f>"01"</f>
        <v>01</v>
      </c>
      <c r="F138" s="1">
        <v>12</v>
      </c>
      <c r="G138" s="1" t="s">
        <v>14</v>
      </c>
      <c r="I138" s="1" t="s">
        <v>17</v>
      </c>
      <c r="J138" s="4"/>
      <c r="K138" s="3" t="s">
        <v>219</v>
      </c>
      <c r="L138" s="1">
        <v>2021</v>
      </c>
      <c r="M138" s="1" t="s">
        <v>28</v>
      </c>
    </row>
    <row r="139" spans="1:13" ht="87">
      <c r="A139" s="1" t="str">
        <f t="shared" si="8"/>
        <v>2023-03-01</v>
      </c>
      <c r="B139" s="1" t="str">
        <f>"1230"</f>
        <v>1230</v>
      </c>
      <c r="C139" s="2" t="s">
        <v>221</v>
      </c>
      <c r="D139" s="2" t="s">
        <v>223</v>
      </c>
      <c r="E139" s="1" t="str">
        <f>"12"</f>
        <v>12</v>
      </c>
      <c r="F139" s="1">
        <v>13</v>
      </c>
      <c r="G139" s="1" t="s">
        <v>14</v>
      </c>
      <c r="H139" s="1" t="s">
        <v>49</v>
      </c>
      <c r="I139" s="1" t="s">
        <v>17</v>
      </c>
      <c r="J139" s="4"/>
      <c r="K139" s="3" t="s">
        <v>222</v>
      </c>
      <c r="L139" s="1">
        <v>2017</v>
      </c>
      <c r="M139" s="1" t="s">
        <v>91</v>
      </c>
    </row>
    <row r="140" spans="1:14" ht="72">
      <c r="A140" s="1" t="str">
        <f t="shared" si="8"/>
        <v>2023-03-01</v>
      </c>
      <c r="B140" s="1" t="str">
        <f>"1300"</f>
        <v>1300</v>
      </c>
      <c r="C140" s="2" t="s">
        <v>253</v>
      </c>
      <c r="E140" s="1" t="str">
        <f>" "</f>
        <v> </v>
      </c>
      <c r="F140" s="1">
        <v>0</v>
      </c>
      <c r="G140" s="1" t="s">
        <v>20</v>
      </c>
      <c r="I140" s="1" t="s">
        <v>17</v>
      </c>
      <c r="J140" s="4"/>
      <c r="K140" s="3" t="s">
        <v>254</v>
      </c>
      <c r="L140" s="1">
        <v>2012</v>
      </c>
      <c r="M140" s="1" t="s">
        <v>18</v>
      </c>
      <c r="N140" s="1" t="s">
        <v>23</v>
      </c>
    </row>
    <row r="141" spans="1:13" ht="72">
      <c r="A141" s="1" t="str">
        <f t="shared" si="8"/>
        <v>2023-03-01</v>
      </c>
      <c r="B141" s="1" t="str">
        <f>"1400"</f>
        <v>1400</v>
      </c>
      <c r="C141" s="2" t="s">
        <v>118</v>
      </c>
      <c r="E141" s="1" t="str">
        <f>"04"</f>
        <v>04</v>
      </c>
      <c r="F141" s="1">
        <v>112</v>
      </c>
      <c r="G141" s="1" t="s">
        <v>14</v>
      </c>
      <c r="H141" s="1" t="s">
        <v>78</v>
      </c>
      <c r="I141" s="1" t="s">
        <v>17</v>
      </c>
      <c r="J141" s="4"/>
      <c r="K141" s="3" t="s">
        <v>255</v>
      </c>
      <c r="L141" s="1">
        <v>2022</v>
      </c>
      <c r="M141" s="1" t="s">
        <v>91</v>
      </c>
    </row>
    <row r="142" spans="1:13" ht="57.75">
      <c r="A142" s="1" t="str">
        <f t="shared" si="8"/>
        <v>2023-03-01</v>
      </c>
      <c r="B142" s="1" t="str">
        <f>"1430"</f>
        <v>1430</v>
      </c>
      <c r="C142" s="2" t="s">
        <v>120</v>
      </c>
      <c r="D142" s="2" t="s">
        <v>257</v>
      </c>
      <c r="E142" s="1" t="str">
        <f>"02"</f>
        <v>02</v>
      </c>
      <c r="F142" s="1">
        <v>83</v>
      </c>
      <c r="G142" s="1" t="s">
        <v>20</v>
      </c>
      <c r="I142" s="1" t="s">
        <v>17</v>
      </c>
      <c r="J142" s="4"/>
      <c r="K142" s="3" t="s">
        <v>256</v>
      </c>
      <c r="L142" s="1">
        <v>0</v>
      </c>
      <c r="M142" s="1" t="s">
        <v>18</v>
      </c>
    </row>
    <row r="143" spans="1:13" ht="72">
      <c r="A143" s="1" t="str">
        <f t="shared" si="8"/>
        <v>2023-03-01</v>
      </c>
      <c r="B143" s="1" t="str">
        <f>"1500"</f>
        <v>1500</v>
      </c>
      <c r="C143" s="2" t="s">
        <v>48</v>
      </c>
      <c r="D143" s="2" t="s">
        <v>51</v>
      </c>
      <c r="E143" s="1" t="str">
        <f>"02"</f>
        <v>02</v>
      </c>
      <c r="F143" s="1">
        <v>5</v>
      </c>
      <c r="G143" s="1" t="s">
        <v>14</v>
      </c>
      <c r="H143" s="1" t="s">
        <v>49</v>
      </c>
      <c r="I143" s="1" t="s">
        <v>17</v>
      </c>
      <c r="J143" s="4"/>
      <c r="K143" s="3" t="s">
        <v>50</v>
      </c>
      <c r="L143" s="1">
        <v>2014</v>
      </c>
      <c r="M143" s="1" t="s">
        <v>18</v>
      </c>
    </row>
    <row r="144" spans="1:13" ht="72">
      <c r="A144" s="1" t="str">
        <f t="shared" si="8"/>
        <v>2023-03-01</v>
      </c>
      <c r="B144" s="1" t="str">
        <f>"1525"</f>
        <v>1525</v>
      </c>
      <c r="C144" s="2" t="s">
        <v>258</v>
      </c>
      <c r="D144" s="2" t="s">
        <v>260</v>
      </c>
      <c r="E144" s="1" t="str">
        <f>"01"</f>
        <v>01</v>
      </c>
      <c r="F144" s="1">
        <v>2</v>
      </c>
      <c r="G144" s="1" t="s">
        <v>20</v>
      </c>
      <c r="I144" s="1" t="s">
        <v>17</v>
      </c>
      <c r="J144" s="4"/>
      <c r="K144" s="3" t="s">
        <v>259</v>
      </c>
      <c r="L144" s="1">
        <v>0</v>
      </c>
      <c r="M144" s="1" t="s">
        <v>74</v>
      </c>
    </row>
    <row r="145" spans="1:13" ht="57.75">
      <c r="A145" s="1" t="str">
        <f t="shared" si="8"/>
        <v>2023-03-01</v>
      </c>
      <c r="B145" s="1" t="str">
        <f>"1540"</f>
        <v>1540</v>
      </c>
      <c r="C145" s="2" t="s">
        <v>37</v>
      </c>
      <c r="D145" s="2" t="s">
        <v>262</v>
      </c>
      <c r="E145" s="1" t="str">
        <f>"01"</f>
        <v>01</v>
      </c>
      <c r="F145" s="1">
        <v>29</v>
      </c>
      <c r="G145" s="1" t="s">
        <v>20</v>
      </c>
      <c r="I145" s="1" t="s">
        <v>17</v>
      </c>
      <c r="J145" s="4"/>
      <c r="K145" s="3" t="s">
        <v>261</v>
      </c>
      <c r="L145" s="1">
        <v>2020</v>
      </c>
      <c r="M145" s="1" t="s">
        <v>28</v>
      </c>
    </row>
    <row r="146" spans="1:13" ht="57.75">
      <c r="A146" s="1" t="str">
        <f t="shared" si="8"/>
        <v>2023-03-01</v>
      </c>
      <c r="B146" s="1" t="str">
        <f>"1555"</f>
        <v>1555</v>
      </c>
      <c r="C146" s="2" t="s">
        <v>129</v>
      </c>
      <c r="D146" s="2" t="s">
        <v>264</v>
      </c>
      <c r="E146" s="1" t="str">
        <f>"01"</f>
        <v>01</v>
      </c>
      <c r="F146" s="1">
        <v>2</v>
      </c>
      <c r="G146" s="1" t="s">
        <v>20</v>
      </c>
      <c r="I146" s="1" t="s">
        <v>17</v>
      </c>
      <c r="J146" s="4"/>
      <c r="K146" s="3" t="s">
        <v>263</v>
      </c>
      <c r="L146" s="1">
        <v>2021</v>
      </c>
      <c r="M146" s="1" t="s">
        <v>132</v>
      </c>
    </row>
    <row r="147" spans="1:14" ht="43.5">
      <c r="A147" s="1" t="str">
        <f t="shared" si="8"/>
        <v>2023-03-01</v>
      </c>
      <c r="B147" s="1" t="str">
        <f>"1600"</f>
        <v>1600</v>
      </c>
      <c r="C147" s="2" t="s">
        <v>133</v>
      </c>
      <c r="D147" s="2" t="s">
        <v>266</v>
      </c>
      <c r="E147" s="1" t="str">
        <f>"01"</f>
        <v>01</v>
      </c>
      <c r="F147" s="1">
        <v>10</v>
      </c>
      <c r="G147" s="1" t="s">
        <v>14</v>
      </c>
      <c r="H147" s="1" t="s">
        <v>78</v>
      </c>
      <c r="I147" s="1" t="s">
        <v>17</v>
      </c>
      <c r="J147" s="4"/>
      <c r="K147" s="3" t="s">
        <v>265</v>
      </c>
      <c r="L147" s="1">
        <v>2017</v>
      </c>
      <c r="M147" s="1" t="s">
        <v>18</v>
      </c>
      <c r="N147" s="1" t="s">
        <v>23</v>
      </c>
    </row>
    <row r="148" spans="1:14" ht="72">
      <c r="A148" s="1" t="str">
        <f t="shared" si="8"/>
        <v>2023-03-01</v>
      </c>
      <c r="B148" s="1" t="str">
        <f>"1630"</f>
        <v>1630</v>
      </c>
      <c r="C148" s="2" t="s">
        <v>44</v>
      </c>
      <c r="D148" s="2" t="s">
        <v>268</v>
      </c>
      <c r="E148" s="1" t="str">
        <f>"02"</f>
        <v>02</v>
      </c>
      <c r="F148" s="1">
        <v>23</v>
      </c>
      <c r="G148" s="1" t="s">
        <v>14</v>
      </c>
      <c r="I148" s="1" t="s">
        <v>17</v>
      </c>
      <c r="J148" s="4"/>
      <c r="K148" s="3" t="s">
        <v>267</v>
      </c>
      <c r="L148" s="1">
        <v>1987</v>
      </c>
      <c r="M148" s="1" t="s">
        <v>47</v>
      </c>
      <c r="N148" s="1" t="s">
        <v>23</v>
      </c>
    </row>
    <row r="149" spans="1:13" ht="72">
      <c r="A149" s="1" t="str">
        <f t="shared" si="8"/>
        <v>2023-03-01</v>
      </c>
      <c r="B149" s="1" t="str">
        <f>"1700"</f>
        <v>1700</v>
      </c>
      <c r="C149" s="2" t="s">
        <v>137</v>
      </c>
      <c r="D149" s="2" t="s">
        <v>270</v>
      </c>
      <c r="E149" s="1" t="str">
        <f>"2018"</f>
        <v>2018</v>
      </c>
      <c r="F149" s="1">
        <v>5</v>
      </c>
      <c r="G149" s="1" t="s">
        <v>20</v>
      </c>
      <c r="I149" s="1" t="s">
        <v>17</v>
      </c>
      <c r="J149" s="4"/>
      <c r="K149" s="3" t="s">
        <v>269</v>
      </c>
      <c r="L149" s="1">
        <v>2018</v>
      </c>
      <c r="M149" s="1" t="s">
        <v>18</v>
      </c>
    </row>
    <row r="150" spans="1:13" ht="87">
      <c r="A150" s="1" t="str">
        <f t="shared" si="8"/>
        <v>2023-03-01</v>
      </c>
      <c r="B150" s="1" t="str">
        <f>"1715"</f>
        <v>1715</v>
      </c>
      <c r="C150" s="2" t="s">
        <v>137</v>
      </c>
      <c r="D150" s="2" t="s">
        <v>272</v>
      </c>
      <c r="E150" s="1" t="str">
        <f>"2018"</f>
        <v>2018</v>
      </c>
      <c r="F150" s="1">
        <v>6</v>
      </c>
      <c r="G150" s="1" t="s">
        <v>14</v>
      </c>
      <c r="I150" s="1" t="s">
        <v>17</v>
      </c>
      <c r="J150" s="4"/>
      <c r="K150" s="3" t="s">
        <v>271</v>
      </c>
      <c r="L150" s="1">
        <v>2018</v>
      </c>
      <c r="M150" s="1" t="s">
        <v>18</v>
      </c>
    </row>
    <row r="151" spans="1:13" ht="87">
      <c r="A151" s="1" t="str">
        <f t="shared" si="8"/>
        <v>2023-03-01</v>
      </c>
      <c r="B151" s="1" t="str">
        <f>"1730"</f>
        <v>1730</v>
      </c>
      <c r="C151" s="2" t="s">
        <v>273</v>
      </c>
      <c r="D151" s="2" t="s">
        <v>275</v>
      </c>
      <c r="E151" s="1" t="str">
        <f>"2022"</f>
        <v>2022</v>
      </c>
      <c r="F151" s="1">
        <v>15</v>
      </c>
      <c r="G151" s="1" t="s">
        <v>58</v>
      </c>
      <c r="I151" s="1" t="s">
        <v>17</v>
      </c>
      <c r="J151" s="4"/>
      <c r="K151" s="3" t="s">
        <v>274</v>
      </c>
      <c r="L151" s="1">
        <v>2022</v>
      </c>
      <c r="M151" s="1" t="s">
        <v>18</v>
      </c>
    </row>
    <row r="152" spans="1:13" ht="72">
      <c r="A152" s="1" t="str">
        <f t="shared" si="8"/>
        <v>2023-03-01</v>
      </c>
      <c r="B152" s="1" t="str">
        <f>"1800"</f>
        <v>1800</v>
      </c>
      <c r="C152" s="2" t="s">
        <v>146</v>
      </c>
      <c r="D152" s="2" t="s">
        <v>276</v>
      </c>
      <c r="E152" s="1" t="str">
        <f>"2022"</f>
        <v>2022</v>
      </c>
      <c r="F152" s="1">
        <v>18</v>
      </c>
      <c r="G152" s="1" t="s">
        <v>14</v>
      </c>
      <c r="I152" s="1" t="s">
        <v>17</v>
      </c>
      <c r="J152" s="4"/>
      <c r="K152" s="3" t="s">
        <v>207</v>
      </c>
      <c r="L152" s="1">
        <v>2022</v>
      </c>
      <c r="M152" s="1" t="s">
        <v>18</v>
      </c>
    </row>
    <row r="153" spans="1:13" ht="57.75">
      <c r="A153" s="1" t="str">
        <f t="shared" si="8"/>
        <v>2023-03-01</v>
      </c>
      <c r="B153" s="1" t="str">
        <f>"1830"</f>
        <v>1830</v>
      </c>
      <c r="C153" s="2" t="s">
        <v>75</v>
      </c>
      <c r="E153" s="1" t="str">
        <f>"2023"</f>
        <v>2023</v>
      </c>
      <c r="F153" s="1">
        <v>37</v>
      </c>
      <c r="G153" s="1" t="s">
        <v>58</v>
      </c>
      <c r="J153" s="4"/>
      <c r="K153" s="3" t="s">
        <v>76</v>
      </c>
      <c r="L153" s="1">
        <v>2023</v>
      </c>
      <c r="M153" s="1" t="s">
        <v>18</v>
      </c>
    </row>
    <row r="154" spans="1:14" ht="57.75">
      <c r="A154" s="7" t="str">
        <f t="shared" si="8"/>
        <v>2023-03-01</v>
      </c>
      <c r="B154" s="7" t="str">
        <f>"1840"</f>
        <v>1840</v>
      </c>
      <c r="C154" s="8" t="s">
        <v>209</v>
      </c>
      <c r="D154" s="8" t="s">
        <v>278</v>
      </c>
      <c r="E154" s="7" t="str">
        <f>"01"</f>
        <v>01</v>
      </c>
      <c r="F154" s="7">
        <v>2</v>
      </c>
      <c r="G154" s="7" t="s">
        <v>20</v>
      </c>
      <c r="H154" s="7"/>
      <c r="I154" s="7" t="s">
        <v>17</v>
      </c>
      <c r="J154" s="5" t="s">
        <v>454</v>
      </c>
      <c r="K154" s="6" t="s">
        <v>277</v>
      </c>
      <c r="L154" s="7">
        <v>2016</v>
      </c>
      <c r="M154" s="7" t="s">
        <v>88</v>
      </c>
      <c r="N154" s="7" t="s">
        <v>23</v>
      </c>
    </row>
    <row r="155" spans="1:14" ht="72">
      <c r="A155" s="7" t="str">
        <f t="shared" si="8"/>
        <v>2023-03-01</v>
      </c>
      <c r="B155" s="7" t="str">
        <f>"1930"</f>
        <v>1930</v>
      </c>
      <c r="C155" s="8" t="s">
        <v>279</v>
      </c>
      <c r="D155" s="8" t="s">
        <v>281</v>
      </c>
      <c r="E155" s="7" t="str">
        <f>"01"</f>
        <v>01</v>
      </c>
      <c r="F155" s="7">
        <v>2</v>
      </c>
      <c r="G155" s="7" t="s">
        <v>14</v>
      </c>
      <c r="H155" s="7" t="s">
        <v>78</v>
      </c>
      <c r="I155" s="7"/>
      <c r="J155" s="5" t="s">
        <v>455</v>
      </c>
      <c r="K155" s="6" t="s">
        <v>280</v>
      </c>
      <c r="L155" s="7">
        <v>1993</v>
      </c>
      <c r="M155" s="7" t="s">
        <v>18</v>
      </c>
      <c r="N155" s="7"/>
    </row>
    <row r="156" spans="1:14" ht="72">
      <c r="A156" s="7" t="str">
        <f t="shared" si="8"/>
        <v>2023-03-01</v>
      </c>
      <c r="B156" s="7" t="str">
        <f>"2030"</f>
        <v>2030</v>
      </c>
      <c r="C156" s="8" t="s">
        <v>282</v>
      </c>
      <c r="D156" s="8" t="s">
        <v>285</v>
      </c>
      <c r="E156" s="7" t="str">
        <f>"01"</f>
        <v>01</v>
      </c>
      <c r="F156" s="7">
        <v>7</v>
      </c>
      <c r="G156" s="7" t="s">
        <v>14</v>
      </c>
      <c r="H156" s="7" t="s">
        <v>283</v>
      </c>
      <c r="I156" s="7" t="s">
        <v>17</v>
      </c>
      <c r="J156" s="5" t="s">
        <v>455</v>
      </c>
      <c r="K156" s="6" t="s">
        <v>284</v>
      </c>
      <c r="L156" s="7">
        <v>2008</v>
      </c>
      <c r="M156" s="7" t="s">
        <v>18</v>
      </c>
      <c r="N156" s="7" t="s">
        <v>23</v>
      </c>
    </row>
    <row r="157" spans="1:14" ht="87">
      <c r="A157" s="7" t="str">
        <f t="shared" si="8"/>
        <v>2023-03-01</v>
      </c>
      <c r="B157" s="7" t="str">
        <f>"2130"</f>
        <v>2130</v>
      </c>
      <c r="C157" s="8" t="s">
        <v>286</v>
      </c>
      <c r="D157" s="8"/>
      <c r="E157" s="7" t="str">
        <f>" "</f>
        <v> </v>
      </c>
      <c r="F157" s="7">
        <v>0</v>
      </c>
      <c r="G157" s="7" t="s">
        <v>86</v>
      </c>
      <c r="H157" s="7" t="s">
        <v>287</v>
      </c>
      <c r="I157" s="7" t="s">
        <v>17</v>
      </c>
      <c r="J157" s="5" t="s">
        <v>456</v>
      </c>
      <c r="K157" s="6" t="s">
        <v>288</v>
      </c>
      <c r="L157" s="7">
        <v>2017</v>
      </c>
      <c r="M157" s="7" t="s">
        <v>88</v>
      </c>
      <c r="N157" s="7"/>
    </row>
    <row r="158" spans="1:13" ht="43.5">
      <c r="A158" s="1" t="str">
        <f t="shared" si="8"/>
        <v>2023-03-01</v>
      </c>
      <c r="B158" s="1" t="str">
        <f>"2315"</f>
        <v>2315</v>
      </c>
      <c r="C158" s="2" t="s">
        <v>289</v>
      </c>
      <c r="D158" s="2" t="s">
        <v>289</v>
      </c>
      <c r="E158" s="1" t="str">
        <f>" "</f>
        <v> </v>
      </c>
      <c r="F158" s="1">
        <v>0</v>
      </c>
      <c r="G158" s="1" t="s">
        <v>14</v>
      </c>
      <c r="I158" s="1" t="s">
        <v>17</v>
      </c>
      <c r="J158" s="4"/>
      <c r="K158" s="3" t="s">
        <v>290</v>
      </c>
      <c r="L158" s="1">
        <v>2018</v>
      </c>
      <c r="M158" s="1" t="s">
        <v>18</v>
      </c>
    </row>
    <row r="159" spans="1:13" ht="72">
      <c r="A159" s="1" t="str">
        <f t="shared" si="8"/>
        <v>2023-03-01</v>
      </c>
      <c r="B159" s="1" t="str">
        <f>"2335"</f>
        <v>2335</v>
      </c>
      <c r="C159" s="2" t="s">
        <v>146</v>
      </c>
      <c r="D159" s="2" t="s">
        <v>292</v>
      </c>
      <c r="E159" s="1" t="str">
        <f>"03"</f>
        <v>03</v>
      </c>
      <c r="F159" s="1">
        <v>5</v>
      </c>
      <c r="G159" s="1" t="s">
        <v>20</v>
      </c>
      <c r="I159" s="1" t="s">
        <v>17</v>
      </c>
      <c r="J159" s="4"/>
      <c r="K159" s="3" t="s">
        <v>291</v>
      </c>
      <c r="L159" s="1">
        <v>2021</v>
      </c>
      <c r="M159" s="1" t="s">
        <v>18</v>
      </c>
    </row>
    <row r="160" spans="1:13" ht="87">
      <c r="A160" s="1" t="str">
        <f t="shared" si="8"/>
        <v>2023-03-01</v>
      </c>
      <c r="B160" s="1" t="str">
        <f>"2400"</f>
        <v>2400</v>
      </c>
      <c r="C160" s="2" t="s">
        <v>13</v>
      </c>
      <c r="E160" s="1" t="str">
        <f aca="true" t="shared" si="9" ref="E160:E171">"02"</f>
        <v>02</v>
      </c>
      <c r="F160" s="1">
        <v>9</v>
      </c>
      <c r="G160" s="1" t="s">
        <v>14</v>
      </c>
      <c r="H160" s="1" t="s">
        <v>15</v>
      </c>
      <c r="I160" s="1" t="s">
        <v>17</v>
      </c>
      <c r="J160" s="4"/>
      <c r="K160" s="3" t="s">
        <v>16</v>
      </c>
      <c r="L160" s="1">
        <v>2011</v>
      </c>
      <c r="M160" s="1" t="s">
        <v>18</v>
      </c>
    </row>
    <row r="161" spans="1:13" ht="87">
      <c r="A161" s="1" t="str">
        <f t="shared" si="8"/>
        <v>2023-03-01</v>
      </c>
      <c r="B161" s="1" t="str">
        <f>"2500"</f>
        <v>2500</v>
      </c>
      <c r="C161" s="2" t="s">
        <v>13</v>
      </c>
      <c r="E161" s="1" t="str">
        <f t="shared" si="9"/>
        <v>02</v>
      </c>
      <c r="F161" s="1">
        <v>10</v>
      </c>
      <c r="G161" s="1" t="s">
        <v>14</v>
      </c>
      <c r="H161" s="1" t="s">
        <v>15</v>
      </c>
      <c r="I161" s="1" t="s">
        <v>17</v>
      </c>
      <c r="J161" s="4"/>
      <c r="K161" s="3" t="s">
        <v>16</v>
      </c>
      <c r="L161" s="1">
        <v>2011</v>
      </c>
      <c r="M161" s="1" t="s">
        <v>18</v>
      </c>
    </row>
    <row r="162" spans="1:13" ht="87">
      <c r="A162" s="1" t="str">
        <f t="shared" si="8"/>
        <v>2023-03-01</v>
      </c>
      <c r="B162" s="1" t="str">
        <f>"2600"</f>
        <v>2600</v>
      </c>
      <c r="C162" s="2" t="s">
        <v>13</v>
      </c>
      <c r="E162" s="1" t="str">
        <f t="shared" si="9"/>
        <v>02</v>
      </c>
      <c r="F162" s="1">
        <v>10</v>
      </c>
      <c r="G162" s="1" t="s">
        <v>14</v>
      </c>
      <c r="H162" s="1" t="s">
        <v>15</v>
      </c>
      <c r="I162" s="1" t="s">
        <v>17</v>
      </c>
      <c r="J162" s="4"/>
      <c r="K162" s="3" t="s">
        <v>16</v>
      </c>
      <c r="L162" s="1">
        <v>2011</v>
      </c>
      <c r="M162" s="1" t="s">
        <v>18</v>
      </c>
    </row>
    <row r="163" spans="1:13" ht="87">
      <c r="A163" s="1" t="str">
        <f t="shared" si="8"/>
        <v>2023-03-01</v>
      </c>
      <c r="B163" s="1" t="str">
        <f>"2700"</f>
        <v>2700</v>
      </c>
      <c r="C163" s="2" t="s">
        <v>13</v>
      </c>
      <c r="E163" s="1" t="str">
        <f t="shared" si="9"/>
        <v>02</v>
      </c>
      <c r="F163" s="1">
        <v>10</v>
      </c>
      <c r="G163" s="1" t="s">
        <v>14</v>
      </c>
      <c r="H163" s="1" t="s">
        <v>15</v>
      </c>
      <c r="I163" s="1" t="s">
        <v>17</v>
      </c>
      <c r="J163" s="4"/>
      <c r="K163" s="3" t="s">
        <v>16</v>
      </c>
      <c r="L163" s="1">
        <v>2011</v>
      </c>
      <c r="M163" s="1" t="s">
        <v>18</v>
      </c>
    </row>
    <row r="164" spans="1:13" ht="87">
      <c r="A164" s="1" t="str">
        <f t="shared" si="8"/>
        <v>2023-03-01</v>
      </c>
      <c r="B164" s="1" t="str">
        <f>"2800"</f>
        <v>2800</v>
      </c>
      <c r="C164" s="2" t="s">
        <v>13</v>
      </c>
      <c r="E164" s="1" t="str">
        <f t="shared" si="9"/>
        <v>02</v>
      </c>
      <c r="F164" s="1">
        <v>10</v>
      </c>
      <c r="G164" s="1" t="s">
        <v>14</v>
      </c>
      <c r="H164" s="1" t="s">
        <v>15</v>
      </c>
      <c r="I164" s="1" t="s">
        <v>17</v>
      </c>
      <c r="J164" s="4"/>
      <c r="K164" s="3" t="s">
        <v>16</v>
      </c>
      <c r="L164" s="1">
        <v>2011</v>
      </c>
      <c r="M164" s="1" t="s">
        <v>18</v>
      </c>
    </row>
    <row r="165" spans="1:13" ht="87">
      <c r="A165" s="1" t="str">
        <f aca="true" t="shared" si="10" ref="A165:A204">"2023-03-02"</f>
        <v>2023-03-02</v>
      </c>
      <c r="B165" s="1" t="str">
        <f>"0500"</f>
        <v>0500</v>
      </c>
      <c r="C165" s="2" t="s">
        <v>13</v>
      </c>
      <c r="E165" s="1" t="str">
        <f t="shared" si="9"/>
        <v>02</v>
      </c>
      <c r="F165" s="1">
        <v>10</v>
      </c>
      <c r="G165" s="1" t="s">
        <v>14</v>
      </c>
      <c r="H165" s="1" t="s">
        <v>15</v>
      </c>
      <c r="I165" s="1" t="s">
        <v>17</v>
      </c>
      <c r="J165" s="4"/>
      <c r="K165" s="3" t="s">
        <v>16</v>
      </c>
      <c r="L165" s="1">
        <v>2011</v>
      </c>
      <c r="M165" s="1" t="s">
        <v>18</v>
      </c>
    </row>
    <row r="166" spans="1:13" ht="28.5">
      <c r="A166" s="1" t="str">
        <f t="shared" si="10"/>
        <v>2023-03-02</v>
      </c>
      <c r="B166" s="1" t="str">
        <f>"0600"</f>
        <v>0600</v>
      </c>
      <c r="C166" s="2" t="s">
        <v>19</v>
      </c>
      <c r="D166" s="2" t="s">
        <v>293</v>
      </c>
      <c r="E166" s="1" t="str">
        <f t="shared" si="9"/>
        <v>02</v>
      </c>
      <c r="F166" s="1">
        <v>6</v>
      </c>
      <c r="G166" s="1" t="s">
        <v>20</v>
      </c>
      <c r="I166" s="1" t="s">
        <v>17</v>
      </c>
      <c r="J166" s="4"/>
      <c r="K166" s="3" t="s">
        <v>21</v>
      </c>
      <c r="L166" s="1">
        <v>2019</v>
      </c>
      <c r="M166" s="1" t="s">
        <v>18</v>
      </c>
    </row>
    <row r="167" spans="1:13" ht="28.5">
      <c r="A167" s="1" t="str">
        <f t="shared" si="10"/>
        <v>2023-03-02</v>
      </c>
      <c r="B167" s="1" t="str">
        <f>"0625"</f>
        <v>0625</v>
      </c>
      <c r="C167" s="2" t="s">
        <v>19</v>
      </c>
      <c r="D167" s="2" t="s">
        <v>294</v>
      </c>
      <c r="E167" s="1" t="str">
        <f t="shared" si="9"/>
        <v>02</v>
      </c>
      <c r="F167" s="1">
        <v>7</v>
      </c>
      <c r="G167" s="1" t="s">
        <v>20</v>
      </c>
      <c r="I167" s="1" t="s">
        <v>17</v>
      </c>
      <c r="J167" s="4"/>
      <c r="K167" s="3" t="s">
        <v>21</v>
      </c>
      <c r="L167" s="1">
        <v>2019</v>
      </c>
      <c r="M167" s="1" t="s">
        <v>18</v>
      </c>
    </row>
    <row r="168" spans="1:13" ht="57.75">
      <c r="A168" s="1" t="str">
        <f t="shared" si="10"/>
        <v>2023-03-02</v>
      </c>
      <c r="B168" s="1" t="str">
        <f>"0650"</f>
        <v>0650</v>
      </c>
      <c r="C168" s="2" t="s">
        <v>25</v>
      </c>
      <c r="D168" s="2" t="s">
        <v>296</v>
      </c>
      <c r="E168" s="1" t="str">
        <f t="shared" si="9"/>
        <v>02</v>
      </c>
      <c r="F168" s="1">
        <v>10</v>
      </c>
      <c r="G168" s="1" t="s">
        <v>20</v>
      </c>
      <c r="I168" s="1" t="s">
        <v>17</v>
      </c>
      <c r="J168" s="4"/>
      <c r="K168" s="3" t="s">
        <v>295</v>
      </c>
      <c r="L168" s="1">
        <v>2018</v>
      </c>
      <c r="M168" s="1" t="s">
        <v>28</v>
      </c>
    </row>
    <row r="169" spans="1:13" ht="87">
      <c r="A169" s="1" t="str">
        <f t="shared" si="10"/>
        <v>2023-03-02</v>
      </c>
      <c r="B169" s="1" t="str">
        <f>"0715"</f>
        <v>0715</v>
      </c>
      <c r="C169" s="2" t="s">
        <v>29</v>
      </c>
      <c r="D169" s="2" t="s">
        <v>298</v>
      </c>
      <c r="E169" s="1" t="str">
        <f t="shared" si="9"/>
        <v>02</v>
      </c>
      <c r="F169" s="1">
        <v>8</v>
      </c>
      <c r="G169" s="1" t="s">
        <v>20</v>
      </c>
      <c r="I169" s="1" t="s">
        <v>17</v>
      </c>
      <c r="J169" s="4"/>
      <c r="K169" s="3" t="s">
        <v>297</v>
      </c>
      <c r="L169" s="1">
        <v>2018</v>
      </c>
      <c r="M169" s="1" t="s">
        <v>18</v>
      </c>
    </row>
    <row r="170" spans="1:13" ht="43.5">
      <c r="A170" s="1" t="str">
        <f t="shared" si="10"/>
        <v>2023-03-02</v>
      </c>
      <c r="B170" s="1" t="str">
        <f>"0730"</f>
        <v>0730</v>
      </c>
      <c r="C170" s="2" t="s">
        <v>32</v>
      </c>
      <c r="E170" s="1" t="str">
        <f t="shared" si="9"/>
        <v>02</v>
      </c>
      <c r="F170" s="1">
        <v>4</v>
      </c>
      <c r="G170" s="1" t="s">
        <v>20</v>
      </c>
      <c r="I170" s="1" t="s">
        <v>17</v>
      </c>
      <c r="J170" s="4"/>
      <c r="K170" s="3" t="s">
        <v>33</v>
      </c>
      <c r="L170" s="1">
        <v>2011</v>
      </c>
      <c r="M170" s="1" t="s">
        <v>18</v>
      </c>
    </row>
    <row r="171" spans="1:13" ht="72">
      <c r="A171" s="1" t="str">
        <f t="shared" si="10"/>
        <v>2023-03-02</v>
      </c>
      <c r="B171" s="1" t="str">
        <f>"0755"</f>
        <v>0755</v>
      </c>
      <c r="C171" s="2" t="s">
        <v>34</v>
      </c>
      <c r="D171" s="2" t="s">
        <v>300</v>
      </c>
      <c r="E171" s="1" t="str">
        <f t="shared" si="9"/>
        <v>02</v>
      </c>
      <c r="F171" s="1">
        <v>20</v>
      </c>
      <c r="G171" s="1" t="s">
        <v>20</v>
      </c>
      <c r="I171" s="1" t="s">
        <v>17</v>
      </c>
      <c r="J171" s="4"/>
      <c r="K171" s="3" t="s">
        <v>299</v>
      </c>
      <c r="L171" s="1">
        <v>2020</v>
      </c>
      <c r="M171" s="1" t="s">
        <v>28</v>
      </c>
    </row>
    <row r="172" spans="1:13" ht="57.75">
      <c r="A172" s="1" t="str">
        <f t="shared" si="10"/>
        <v>2023-03-02</v>
      </c>
      <c r="B172" s="1" t="str">
        <f>"0805"</f>
        <v>0805</v>
      </c>
      <c r="C172" s="2" t="s">
        <v>37</v>
      </c>
      <c r="D172" s="2" t="s">
        <v>302</v>
      </c>
      <c r="E172" s="1" t="str">
        <f>"01"</f>
        <v>01</v>
      </c>
      <c r="F172" s="1">
        <v>22</v>
      </c>
      <c r="G172" s="1" t="s">
        <v>20</v>
      </c>
      <c r="I172" s="1" t="s">
        <v>17</v>
      </c>
      <c r="J172" s="4"/>
      <c r="K172" s="3" t="s">
        <v>301</v>
      </c>
      <c r="L172" s="1">
        <v>2020</v>
      </c>
      <c r="M172" s="1" t="s">
        <v>28</v>
      </c>
    </row>
    <row r="173" spans="1:13" ht="57.75">
      <c r="A173" s="1" t="str">
        <f t="shared" si="10"/>
        <v>2023-03-02</v>
      </c>
      <c r="B173" s="1" t="str">
        <f>"0815"</f>
        <v>0815</v>
      </c>
      <c r="C173" s="2" t="s">
        <v>40</v>
      </c>
      <c r="D173" s="2" t="s">
        <v>304</v>
      </c>
      <c r="E173" s="1" t="str">
        <f>"01"</f>
        <v>01</v>
      </c>
      <c r="F173" s="1">
        <v>12</v>
      </c>
      <c r="G173" s="1" t="s">
        <v>20</v>
      </c>
      <c r="I173" s="1" t="s">
        <v>17</v>
      </c>
      <c r="J173" s="4"/>
      <c r="K173" s="3" t="s">
        <v>303</v>
      </c>
      <c r="L173" s="1">
        <v>2020</v>
      </c>
      <c r="M173" s="1" t="s">
        <v>43</v>
      </c>
    </row>
    <row r="174" spans="1:14" ht="43.5">
      <c r="A174" s="1" t="str">
        <f t="shared" si="10"/>
        <v>2023-03-02</v>
      </c>
      <c r="B174" s="1" t="str">
        <f>"0820"</f>
        <v>0820</v>
      </c>
      <c r="C174" s="2" t="s">
        <v>44</v>
      </c>
      <c r="D174" s="2" t="s">
        <v>306</v>
      </c>
      <c r="E174" s="1" t="str">
        <f>"02"</f>
        <v>02</v>
      </c>
      <c r="F174" s="1">
        <v>20</v>
      </c>
      <c r="G174" s="1" t="s">
        <v>14</v>
      </c>
      <c r="I174" s="1" t="s">
        <v>17</v>
      </c>
      <c r="J174" s="4"/>
      <c r="K174" s="3" t="s">
        <v>305</v>
      </c>
      <c r="L174" s="1">
        <v>1987</v>
      </c>
      <c r="M174" s="1" t="s">
        <v>47</v>
      </c>
      <c r="N174" s="1" t="s">
        <v>23</v>
      </c>
    </row>
    <row r="175" spans="1:13" ht="57.75">
      <c r="A175" s="1" t="str">
        <f t="shared" si="10"/>
        <v>2023-03-02</v>
      </c>
      <c r="B175" s="1" t="str">
        <f>"0845"</f>
        <v>0845</v>
      </c>
      <c r="C175" s="2" t="s">
        <v>48</v>
      </c>
      <c r="D175" s="2" t="s">
        <v>124</v>
      </c>
      <c r="E175" s="1" t="str">
        <f>"02"</f>
        <v>02</v>
      </c>
      <c r="F175" s="1">
        <v>13</v>
      </c>
      <c r="G175" s="1" t="s">
        <v>20</v>
      </c>
      <c r="I175" s="1" t="s">
        <v>17</v>
      </c>
      <c r="J175" s="4"/>
      <c r="K175" s="3" t="s">
        <v>123</v>
      </c>
      <c r="L175" s="1">
        <v>2014</v>
      </c>
      <c r="M175" s="1" t="s">
        <v>18</v>
      </c>
    </row>
    <row r="176" spans="1:13" ht="57.75">
      <c r="A176" s="1" t="str">
        <f t="shared" si="10"/>
        <v>2023-03-02</v>
      </c>
      <c r="B176" s="1" t="str">
        <f>"0910"</f>
        <v>0910</v>
      </c>
      <c r="C176" s="2" t="s">
        <v>48</v>
      </c>
      <c r="D176" s="2" t="s">
        <v>192</v>
      </c>
      <c r="E176" s="1" t="str">
        <f>"02"</f>
        <v>02</v>
      </c>
      <c r="F176" s="1">
        <v>4</v>
      </c>
      <c r="G176" s="1" t="s">
        <v>20</v>
      </c>
      <c r="I176" s="1" t="s">
        <v>17</v>
      </c>
      <c r="J176" s="4"/>
      <c r="K176" s="3" t="s">
        <v>191</v>
      </c>
      <c r="L176" s="1">
        <v>2014</v>
      </c>
      <c r="M176" s="1" t="s">
        <v>18</v>
      </c>
    </row>
    <row r="177" spans="1:13" ht="72">
      <c r="A177" s="1" t="str">
        <f t="shared" si="10"/>
        <v>2023-03-02</v>
      </c>
      <c r="B177" s="1" t="str">
        <f>"0935"</f>
        <v>0935</v>
      </c>
      <c r="C177" s="2" t="s">
        <v>54</v>
      </c>
      <c r="D177" s="2" t="s">
        <v>308</v>
      </c>
      <c r="E177" s="1" t="str">
        <f>"03"</f>
        <v>03</v>
      </c>
      <c r="F177" s="1">
        <v>13</v>
      </c>
      <c r="G177" s="1" t="s">
        <v>20</v>
      </c>
      <c r="I177" s="1" t="s">
        <v>17</v>
      </c>
      <c r="J177" s="4"/>
      <c r="K177" s="3" t="s">
        <v>307</v>
      </c>
      <c r="L177" s="1">
        <v>2019</v>
      </c>
      <c r="M177" s="1" t="s">
        <v>28</v>
      </c>
    </row>
    <row r="178" spans="1:14" ht="57.75">
      <c r="A178" s="1" t="str">
        <f t="shared" si="10"/>
        <v>2023-03-02</v>
      </c>
      <c r="B178" s="1" t="str">
        <f>"1000"</f>
        <v>1000</v>
      </c>
      <c r="C178" s="2" t="s">
        <v>209</v>
      </c>
      <c r="D178" s="2" t="s">
        <v>278</v>
      </c>
      <c r="E178" s="1" t="str">
        <f>"01"</f>
        <v>01</v>
      </c>
      <c r="F178" s="1">
        <v>2</v>
      </c>
      <c r="G178" s="1" t="s">
        <v>20</v>
      </c>
      <c r="I178" s="1" t="s">
        <v>17</v>
      </c>
      <c r="J178" s="4"/>
      <c r="K178" s="3" t="s">
        <v>277</v>
      </c>
      <c r="L178" s="1">
        <v>2016</v>
      </c>
      <c r="M178" s="1" t="s">
        <v>88</v>
      </c>
      <c r="N178" s="1" t="s">
        <v>23</v>
      </c>
    </row>
    <row r="179" spans="1:13" ht="87">
      <c r="A179" s="1" t="str">
        <f t="shared" si="10"/>
        <v>2023-03-02</v>
      </c>
      <c r="B179" s="1" t="str">
        <f>"1050"</f>
        <v>1050</v>
      </c>
      <c r="C179" s="2" t="s">
        <v>309</v>
      </c>
      <c r="D179" s="2" t="s">
        <v>310</v>
      </c>
      <c r="E179" s="1" t="str">
        <f>"01"</f>
        <v>01</v>
      </c>
      <c r="F179" s="1">
        <v>7</v>
      </c>
      <c r="G179" s="1" t="s">
        <v>20</v>
      </c>
      <c r="I179" s="1" t="s">
        <v>17</v>
      </c>
      <c r="J179" s="4"/>
      <c r="K179" s="3" t="s">
        <v>183</v>
      </c>
      <c r="L179" s="1">
        <v>2022</v>
      </c>
      <c r="M179" s="1" t="s">
        <v>18</v>
      </c>
    </row>
    <row r="180" spans="1:13" ht="72">
      <c r="A180" s="1" t="str">
        <f t="shared" si="10"/>
        <v>2023-03-02</v>
      </c>
      <c r="B180" s="1" t="str">
        <f>"1055"</f>
        <v>1055</v>
      </c>
      <c r="C180" s="2" t="s">
        <v>279</v>
      </c>
      <c r="E180" s="1" t="str">
        <f>"01"</f>
        <v>01</v>
      </c>
      <c r="F180" s="1">
        <v>2</v>
      </c>
      <c r="G180" s="1" t="s">
        <v>14</v>
      </c>
      <c r="H180" s="1" t="s">
        <v>78</v>
      </c>
      <c r="I180" s="1" t="s">
        <v>17</v>
      </c>
      <c r="J180" s="4"/>
      <c r="K180" s="3" t="s">
        <v>280</v>
      </c>
      <c r="L180" s="1">
        <v>1993</v>
      </c>
      <c r="M180" s="1" t="s">
        <v>18</v>
      </c>
    </row>
    <row r="181" spans="1:14" ht="72">
      <c r="A181" s="1" t="str">
        <f t="shared" si="10"/>
        <v>2023-03-02</v>
      </c>
      <c r="B181" s="1" t="str">
        <f>"1200"</f>
        <v>1200</v>
      </c>
      <c r="C181" s="2" t="s">
        <v>282</v>
      </c>
      <c r="D181" s="2" t="s">
        <v>285</v>
      </c>
      <c r="E181" s="1" t="str">
        <f>"01"</f>
        <v>01</v>
      </c>
      <c r="F181" s="1">
        <v>7</v>
      </c>
      <c r="G181" s="1" t="s">
        <v>14</v>
      </c>
      <c r="H181" s="1" t="s">
        <v>283</v>
      </c>
      <c r="I181" s="1" t="s">
        <v>17</v>
      </c>
      <c r="J181" s="4"/>
      <c r="K181" s="3" t="s">
        <v>284</v>
      </c>
      <c r="L181" s="1">
        <v>2008</v>
      </c>
      <c r="M181" s="1" t="s">
        <v>18</v>
      </c>
      <c r="N181" s="1" t="s">
        <v>23</v>
      </c>
    </row>
    <row r="182" spans="1:14" ht="57.75">
      <c r="A182" s="1" t="str">
        <f t="shared" si="10"/>
        <v>2023-03-02</v>
      </c>
      <c r="B182" s="1" t="str">
        <f>"1300"</f>
        <v>1300</v>
      </c>
      <c r="C182" s="2" t="s">
        <v>311</v>
      </c>
      <c r="E182" s="1" t="str">
        <f>" "</f>
        <v> </v>
      </c>
      <c r="F182" s="1">
        <v>0</v>
      </c>
      <c r="G182" s="1" t="s">
        <v>14</v>
      </c>
      <c r="H182" s="1" t="s">
        <v>78</v>
      </c>
      <c r="I182" s="1" t="s">
        <v>17</v>
      </c>
      <c r="J182" s="4"/>
      <c r="K182" s="3" t="s">
        <v>312</v>
      </c>
      <c r="L182" s="1">
        <v>2019</v>
      </c>
      <c r="M182" s="1" t="s">
        <v>18</v>
      </c>
      <c r="N182" s="1" t="s">
        <v>23</v>
      </c>
    </row>
    <row r="183" spans="1:13" ht="72">
      <c r="A183" s="1" t="str">
        <f t="shared" si="10"/>
        <v>2023-03-02</v>
      </c>
      <c r="B183" s="1" t="str">
        <f>"1400"</f>
        <v>1400</v>
      </c>
      <c r="C183" s="2" t="s">
        <v>118</v>
      </c>
      <c r="E183" s="1" t="str">
        <f>"04"</f>
        <v>04</v>
      </c>
      <c r="F183" s="1">
        <v>113</v>
      </c>
      <c r="G183" s="1" t="s">
        <v>14</v>
      </c>
      <c r="H183" s="1" t="s">
        <v>78</v>
      </c>
      <c r="I183" s="1" t="s">
        <v>17</v>
      </c>
      <c r="J183" s="4"/>
      <c r="K183" s="3" t="s">
        <v>313</v>
      </c>
      <c r="L183" s="1">
        <v>2022</v>
      </c>
      <c r="M183" s="1" t="s">
        <v>91</v>
      </c>
    </row>
    <row r="184" spans="1:13" ht="72">
      <c r="A184" s="1" t="str">
        <f t="shared" si="10"/>
        <v>2023-03-02</v>
      </c>
      <c r="B184" s="1" t="str">
        <f>"1430"</f>
        <v>1430</v>
      </c>
      <c r="C184" s="2" t="s">
        <v>120</v>
      </c>
      <c r="D184" s="2" t="s">
        <v>315</v>
      </c>
      <c r="E184" s="1" t="str">
        <f>"02"</f>
        <v>02</v>
      </c>
      <c r="F184" s="1">
        <v>84</v>
      </c>
      <c r="G184" s="1" t="s">
        <v>20</v>
      </c>
      <c r="I184" s="1" t="s">
        <v>17</v>
      </c>
      <c r="J184" s="4"/>
      <c r="K184" s="3" t="s">
        <v>314</v>
      </c>
      <c r="L184" s="1">
        <v>0</v>
      </c>
      <c r="M184" s="1" t="s">
        <v>18</v>
      </c>
    </row>
    <row r="185" spans="1:13" ht="57.75">
      <c r="A185" s="1" t="str">
        <f t="shared" si="10"/>
        <v>2023-03-02</v>
      </c>
      <c r="B185" s="1" t="str">
        <f>"1500"</f>
        <v>1500</v>
      </c>
      <c r="C185" s="2" t="s">
        <v>48</v>
      </c>
      <c r="D185" s="2" t="s">
        <v>317</v>
      </c>
      <c r="E185" s="1" t="str">
        <f>"02"</f>
        <v>02</v>
      </c>
      <c r="F185" s="1">
        <v>6</v>
      </c>
      <c r="G185" s="1" t="s">
        <v>14</v>
      </c>
      <c r="H185" s="1" t="s">
        <v>49</v>
      </c>
      <c r="I185" s="1" t="s">
        <v>17</v>
      </c>
      <c r="J185" s="4"/>
      <c r="K185" s="3" t="s">
        <v>316</v>
      </c>
      <c r="L185" s="1">
        <v>2014</v>
      </c>
      <c r="M185" s="1" t="s">
        <v>18</v>
      </c>
    </row>
    <row r="186" spans="1:13" ht="57.75">
      <c r="A186" s="1" t="str">
        <f t="shared" si="10"/>
        <v>2023-03-02</v>
      </c>
      <c r="B186" s="1" t="str">
        <f>"1525"</f>
        <v>1525</v>
      </c>
      <c r="C186" s="2" t="s">
        <v>258</v>
      </c>
      <c r="D186" s="2" t="s">
        <v>319</v>
      </c>
      <c r="E186" s="1" t="str">
        <f>"01"</f>
        <v>01</v>
      </c>
      <c r="F186" s="1">
        <v>3</v>
      </c>
      <c r="G186" s="1" t="s">
        <v>20</v>
      </c>
      <c r="I186" s="1" t="s">
        <v>17</v>
      </c>
      <c r="J186" s="4"/>
      <c r="K186" s="3" t="s">
        <v>318</v>
      </c>
      <c r="L186" s="1">
        <v>0</v>
      </c>
      <c r="M186" s="1" t="s">
        <v>74</v>
      </c>
    </row>
    <row r="187" spans="1:13" ht="43.5">
      <c r="A187" s="1" t="str">
        <f t="shared" si="10"/>
        <v>2023-03-02</v>
      </c>
      <c r="B187" s="1" t="str">
        <f>"1540"</f>
        <v>1540</v>
      </c>
      <c r="C187" s="2" t="s">
        <v>37</v>
      </c>
      <c r="D187" s="2" t="s">
        <v>321</v>
      </c>
      <c r="E187" s="1" t="str">
        <f>"01"</f>
        <v>01</v>
      </c>
      <c r="F187" s="1">
        <v>30</v>
      </c>
      <c r="G187" s="1" t="s">
        <v>20</v>
      </c>
      <c r="I187" s="1" t="s">
        <v>17</v>
      </c>
      <c r="J187" s="4"/>
      <c r="K187" s="3" t="s">
        <v>320</v>
      </c>
      <c r="L187" s="1">
        <v>2020</v>
      </c>
      <c r="M187" s="1" t="s">
        <v>28</v>
      </c>
    </row>
    <row r="188" spans="1:13" ht="57.75">
      <c r="A188" s="1" t="str">
        <f t="shared" si="10"/>
        <v>2023-03-02</v>
      </c>
      <c r="B188" s="1" t="str">
        <f>"1555"</f>
        <v>1555</v>
      </c>
      <c r="C188" s="2" t="s">
        <v>322</v>
      </c>
      <c r="D188" s="2" t="s">
        <v>324</v>
      </c>
      <c r="E188" s="1" t="str">
        <f>"01"</f>
        <v>01</v>
      </c>
      <c r="F188" s="1">
        <v>3</v>
      </c>
      <c r="G188" s="1" t="s">
        <v>20</v>
      </c>
      <c r="I188" s="1" t="s">
        <v>17</v>
      </c>
      <c r="J188" s="4"/>
      <c r="K188" s="3" t="s">
        <v>323</v>
      </c>
      <c r="L188" s="1">
        <v>2021</v>
      </c>
      <c r="M188" s="1" t="s">
        <v>132</v>
      </c>
    </row>
    <row r="189" spans="1:14" ht="43.5">
      <c r="A189" s="1" t="str">
        <f t="shared" si="10"/>
        <v>2023-03-02</v>
      </c>
      <c r="B189" s="1" t="str">
        <f>"1600"</f>
        <v>1600</v>
      </c>
      <c r="C189" s="2" t="s">
        <v>133</v>
      </c>
      <c r="D189" s="2" t="s">
        <v>326</v>
      </c>
      <c r="E189" s="1" t="str">
        <f>"01"</f>
        <v>01</v>
      </c>
      <c r="F189" s="1">
        <v>11</v>
      </c>
      <c r="G189" s="1" t="s">
        <v>14</v>
      </c>
      <c r="H189" s="1" t="s">
        <v>78</v>
      </c>
      <c r="I189" s="1" t="s">
        <v>17</v>
      </c>
      <c r="J189" s="4"/>
      <c r="K189" s="3" t="s">
        <v>325</v>
      </c>
      <c r="L189" s="1">
        <v>2017</v>
      </c>
      <c r="M189" s="1" t="s">
        <v>18</v>
      </c>
      <c r="N189" s="1" t="s">
        <v>23</v>
      </c>
    </row>
    <row r="190" spans="1:14" ht="72">
      <c r="A190" s="1" t="str">
        <f t="shared" si="10"/>
        <v>2023-03-02</v>
      </c>
      <c r="B190" s="1" t="str">
        <f>"1630"</f>
        <v>1630</v>
      </c>
      <c r="C190" s="2" t="s">
        <v>44</v>
      </c>
      <c r="D190" s="2" t="s">
        <v>328</v>
      </c>
      <c r="E190" s="1" t="str">
        <f>"02"</f>
        <v>02</v>
      </c>
      <c r="F190" s="1">
        <v>24</v>
      </c>
      <c r="G190" s="1" t="s">
        <v>14</v>
      </c>
      <c r="I190" s="1" t="s">
        <v>17</v>
      </c>
      <c r="J190" s="4"/>
      <c r="K190" s="3" t="s">
        <v>327</v>
      </c>
      <c r="L190" s="1">
        <v>1987</v>
      </c>
      <c r="M190" s="1" t="s">
        <v>47</v>
      </c>
      <c r="N190" s="1" t="s">
        <v>23</v>
      </c>
    </row>
    <row r="191" spans="1:13" ht="87">
      <c r="A191" s="1" t="str">
        <f t="shared" si="10"/>
        <v>2023-03-02</v>
      </c>
      <c r="B191" s="1" t="str">
        <f>"1700"</f>
        <v>1700</v>
      </c>
      <c r="C191" s="2" t="s">
        <v>137</v>
      </c>
      <c r="D191" s="2" t="s">
        <v>330</v>
      </c>
      <c r="E191" s="1" t="str">
        <f>"2018"</f>
        <v>2018</v>
      </c>
      <c r="F191" s="1">
        <v>8</v>
      </c>
      <c r="G191" s="1" t="s">
        <v>14</v>
      </c>
      <c r="I191" s="1" t="s">
        <v>17</v>
      </c>
      <c r="J191" s="4"/>
      <c r="K191" s="3" t="s">
        <v>329</v>
      </c>
      <c r="L191" s="1">
        <v>2018</v>
      </c>
      <c r="M191" s="1" t="s">
        <v>18</v>
      </c>
    </row>
    <row r="192" spans="1:13" ht="57.75">
      <c r="A192" s="1" t="str">
        <f t="shared" si="10"/>
        <v>2023-03-02</v>
      </c>
      <c r="B192" s="1" t="str">
        <f>"1715"</f>
        <v>1715</v>
      </c>
      <c r="C192" s="2" t="s">
        <v>137</v>
      </c>
      <c r="D192" s="2" t="s">
        <v>332</v>
      </c>
      <c r="E192" s="1" t="str">
        <f>"2018"</f>
        <v>2018</v>
      </c>
      <c r="F192" s="1">
        <v>9</v>
      </c>
      <c r="G192" s="1" t="s">
        <v>14</v>
      </c>
      <c r="I192" s="1" t="s">
        <v>17</v>
      </c>
      <c r="J192" s="4"/>
      <c r="K192" s="3" t="s">
        <v>331</v>
      </c>
      <c r="L192" s="1">
        <v>2018</v>
      </c>
      <c r="M192" s="1" t="s">
        <v>18</v>
      </c>
    </row>
    <row r="193" spans="1:13" ht="87">
      <c r="A193" s="1" t="str">
        <f t="shared" si="10"/>
        <v>2023-03-02</v>
      </c>
      <c r="B193" s="1" t="str">
        <f>"1730"</f>
        <v>1730</v>
      </c>
      <c r="C193" s="2" t="s">
        <v>333</v>
      </c>
      <c r="E193" s="1" t="str">
        <f>"2021"</f>
        <v>2021</v>
      </c>
      <c r="F193" s="1">
        <v>94</v>
      </c>
      <c r="G193" s="1" t="s">
        <v>58</v>
      </c>
      <c r="J193" s="4"/>
      <c r="K193" s="3" t="s">
        <v>334</v>
      </c>
      <c r="L193" s="1">
        <v>2021</v>
      </c>
      <c r="M193" s="1" t="s">
        <v>335</v>
      </c>
    </row>
    <row r="194" spans="1:13" ht="72">
      <c r="A194" s="1" t="str">
        <f t="shared" si="10"/>
        <v>2023-03-02</v>
      </c>
      <c r="B194" s="1" t="str">
        <f>"1800"</f>
        <v>1800</v>
      </c>
      <c r="C194" s="2" t="s">
        <v>146</v>
      </c>
      <c r="D194" s="2" t="s">
        <v>336</v>
      </c>
      <c r="E194" s="1" t="str">
        <f>"2022"</f>
        <v>2022</v>
      </c>
      <c r="F194" s="1">
        <v>1</v>
      </c>
      <c r="G194" s="1" t="s">
        <v>20</v>
      </c>
      <c r="I194" s="1" t="s">
        <v>17</v>
      </c>
      <c r="J194" s="4"/>
      <c r="K194" s="3" t="s">
        <v>207</v>
      </c>
      <c r="L194" s="1">
        <v>2022</v>
      </c>
      <c r="M194" s="1" t="s">
        <v>18</v>
      </c>
    </row>
    <row r="195" spans="1:13" ht="57.75">
      <c r="A195" s="1" t="str">
        <f t="shared" si="10"/>
        <v>2023-03-02</v>
      </c>
      <c r="B195" s="1" t="str">
        <f>"1830"</f>
        <v>1830</v>
      </c>
      <c r="C195" s="2" t="s">
        <v>75</v>
      </c>
      <c r="E195" s="1" t="str">
        <f>"2023"</f>
        <v>2023</v>
      </c>
      <c r="F195" s="1">
        <v>38</v>
      </c>
      <c r="G195" s="1" t="s">
        <v>58</v>
      </c>
      <c r="J195" s="4"/>
      <c r="K195" s="3" t="s">
        <v>76</v>
      </c>
      <c r="L195" s="1">
        <v>2023</v>
      </c>
      <c r="M195" s="1" t="s">
        <v>18</v>
      </c>
    </row>
    <row r="196" spans="1:14" ht="87">
      <c r="A196" s="7" t="str">
        <f t="shared" si="10"/>
        <v>2023-03-02</v>
      </c>
      <c r="B196" s="7" t="str">
        <f>"1840"</f>
        <v>1840</v>
      </c>
      <c r="C196" s="8" t="s">
        <v>209</v>
      </c>
      <c r="D196" s="8" t="s">
        <v>338</v>
      </c>
      <c r="E196" s="7" t="str">
        <f>"01"</f>
        <v>01</v>
      </c>
      <c r="F196" s="7">
        <v>3</v>
      </c>
      <c r="G196" s="7" t="s">
        <v>20</v>
      </c>
      <c r="H196" s="7"/>
      <c r="I196" s="7" t="s">
        <v>17</v>
      </c>
      <c r="J196" s="5" t="s">
        <v>454</v>
      </c>
      <c r="K196" s="6" t="s">
        <v>337</v>
      </c>
      <c r="L196" s="7">
        <v>2016</v>
      </c>
      <c r="M196" s="7" t="s">
        <v>88</v>
      </c>
      <c r="N196" s="7" t="s">
        <v>23</v>
      </c>
    </row>
    <row r="197" spans="1:14" ht="87">
      <c r="A197" s="7" t="str">
        <f t="shared" si="10"/>
        <v>2023-03-02</v>
      </c>
      <c r="B197" s="7" t="str">
        <f>"1930"</f>
        <v>1930</v>
      </c>
      <c r="C197" s="8" t="s">
        <v>339</v>
      </c>
      <c r="D197" s="8" t="s">
        <v>341</v>
      </c>
      <c r="E197" s="7" t="str">
        <f>"02"</f>
        <v>02</v>
      </c>
      <c r="F197" s="7">
        <v>7</v>
      </c>
      <c r="G197" s="7" t="s">
        <v>14</v>
      </c>
      <c r="H197" s="7"/>
      <c r="I197" s="7" t="s">
        <v>17</v>
      </c>
      <c r="J197" s="5" t="s">
        <v>461</v>
      </c>
      <c r="K197" s="6" t="s">
        <v>340</v>
      </c>
      <c r="L197" s="7">
        <v>2018</v>
      </c>
      <c r="M197" s="7" t="s">
        <v>18</v>
      </c>
      <c r="N197" s="7" t="s">
        <v>23</v>
      </c>
    </row>
    <row r="198" spans="1:14" ht="72">
      <c r="A198" s="7" t="str">
        <f t="shared" si="10"/>
        <v>2023-03-02</v>
      </c>
      <c r="B198" s="7" t="str">
        <f>"2030"</f>
        <v>2030</v>
      </c>
      <c r="C198" s="8" t="s">
        <v>445</v>
      </c>
      <c r="D198" s="8"/>
      <c r="E198" s="7" t="str">
        <f>"01"</f>
        <v>01</v>
      </c>
      <c r="F198" s="7">
        <v>1</v>
      </c>
      <c r="G198" s="7"/>
      <c r="H198" s="7"/>
      <c r="I198" s="7"/>
      <c r="J198" s="5" t="s">
        <v>462</v>
      </c>
      <c r="K198" s="6" t="s">
        <v>446</v>
      </c>
      <c r="L198" s="7">
        <v>2021</v>
      </c>
      <c r="M198" s="7" t="s">
        <v>342</v>
      </c>
      <c r="N198" s="7"/>
    </row>
    <row r="199" spans="1:14" ht="57.75">
      <c r="A199" s="7" t="str">
        <f t="shared" si="10"/>
        <v>2023-03-02</v>
      </c>
      <c r="B199" s="7" t="str">
        <f>"2130"</f>
        <v>2130</v>
      </c>
      <c r="C199" s="8" t="s">
        <v>343</v>
      </c>
      <c r="D199" s="8" t="s">
        <v>74</v>
      </c>
      <c r="E199" s="7" t="str">
        <f>" "</f>
        <v> </v>
      </c>
      <c r="F199" s="7">
        <v>0</v>
      </c>
      <c r="G199" s="7" t="s">
        <v>14</v>
      </c>
      <c r="H199" s="7" t="s">
        <v>344</v>
      </c>
      <c r="I199" s="7"/>
      <c r="J199" s="5" t="s">
        <v>457</v>
      </c>
      <c r="K199" s="6" t="s">
        <v>345</v>
      </c>
      <c r="L199" s="7">
        <v>1985</v>
      </c>
      <c r="M199" s="7" t="s">
        <v>88</v>
      </c>
      <c r="N199" s="7"/>
    </row>
    <row r="200" spans="1:13" ht="43.5">
      <c r="A200" s="1" t="str">
        <f t="shared" si="10"/>
        <v>2023-03-02</v>
      </c>
      <c r="B200" s="1" t="str">
        <f>"2415"</f>
        <v>2415</v>
      </c>
      <c r="C200" s="2" t="s">
        <v>146</v>
      </c>
      <c r="D200" s="2" t="s">
        <v>148</v>
      </c>
      <c r="E200" s="1" t="str">
        <f aca="true" t="shared" si="11" ref="E200:E211">"02"</f>
        <v>02</v>
      </c>
      <c r="F200" s="1">
        <v>7</v>
      </c>
      <c r="G200" s="1" t="s">
        <v>20</v>
      </c>
      <c r="I200" s="1" t="s">
        <v>17</v>
      </c>
      <c r="J200" s="4"/>
      <c r="K200" s="3" t="s">
        <v>147</v>
      </c>
      <c r="L200" s="1">
        <v>2020</v>
      </c>
      <c r="M200" s="1" t="s">
        <v>18</v>
      </c>
    </row>
    <row r="201" spans="1:13" ht="87">
      <c r="A201" s="1" t="str">
        <f t="shared" si="10"/>
        <v>2023-03-02</v>
      </c>
      <c r="B201" s="1" t="str">
        <f>"2500"</f>
        <v>2500</v>
      </c>
      <c r="C201" s="2" t="s">
        <v>13</v>
      </c>
      <c r="E201" s="1" t="str">
        <f t="shared" si="11"/>
        <v>02</v>
      </c>
      <c r="F201" s="1">
        <v>11</v>
      </c>
      <c r="G201" s="1" t="s">
        <v>14</v>
      </c>
      <c r="H201" s="1" t="s">
        <v>15</v>
      </c>
      <c r="I201" s="1" t="s">
        <v>17</v>
      </c>
      <c r="J201" s="4"/>
      <c r="K201" s="3" t="s">
        <v>16</v>
      </c>
      <c r="L201" s="1">
        <v>2011</v>
      </c>
      <c r="M201" s="1" t="s">
        <v>18</v>
      </c>
    </row>
    <row r="202" spans="1:13" ht="87">
      <c r="A202" s="1" t="str">
        <f t="shared" si="10"/>
        <v>2023-03-02</v>
      </c>
      <c r="B202" s="1" t="str">
        <f>"2600"</f>
        <v>2600</v>
      </c>
      <c r="C202" s="2" t="s">
        <v>13</v>
      </c>
      <c r="E202" s="1" t="str">
        <f t="shared" si="11"/>
        <v>02</v>
      </c>
      <c r="F202" s="1">
        <v>11</v>
      </c>
      <c r="G202" s="1" t="s">
        <v>14</v>
      </c>
      <c r="H202" s="1" t="s">
        <v>15</v>
      </c>
      <c r="I202" s="1" t="s">
        <v>17</v>
      </c>
      <c r="J202" s="4"/>
      <c r="K202" s="3" t="s">
        <v>16</v>
      </c>
      <c r="L202" s="1">
        <v>2011</v>
      </c>
      <c r="M202" s="1" t="s">
        <v>18</v>
      </c>
    </row>
    <row r="203" spans="1:13" ht="87">
      <c r="A203" s="1" t="str">
        <f t="shared" si="10"/>
        <v>2023-03-02</v>
      </c>
      <c r="B203" s="1" t="str">
        <f>"2700"</f>
        <v>2700</v>
      </c>
      <c r="C203" s="2" t="s">
        <v>13</v>
      </c>
      <c r="E203" s="1" t="str">
        <f t="shared" si="11"/>
        <v>02</v>
      </c>
      <c r="F203" s="1">
        <v>11</v>
      </c>
      <c r="G203" s="1" t="s">
        <v>14</v>
      </c>
      <c r="H203" s="1" t="s">
        <v>15</v>
      </c>
      <c r="I203" s="1" t="s">
        <v>17</v>
      </c>
      <c r="J203" s="4"/>
      <c r="K203" s="3" t="s">
        <v>16</v>
      </c>
      <c r="L203" s="1">
        <v>2011</v>
      </c>
      <c r="M203" s="1" t="s">
        <v>18</v>
      </c>
    </row>
    <row r="204" spans="1:13" ht="87">
      <c r="A204" s="1" t="str">
        <f t="shared" si="10"/>
        <v>2023-03-02</v>
      </c>
      <c r="B204" s="1" t="str">
        <f>"2800"</f>
        <v>2800</v>
      </c>
      <c r="C204" s="2" t="s">
        <v>13</v>
      </c>
      <c r="E204" s="1" t="str">
        <f t="shared" si="11"/>
        <v>02</v>
      </c>
      <c r="F204" s="1">
        <v>11</v>
      </c>
      <c r="G204" s="1" t="s">
        <v>14</v>
      </c>
      <c r="H204" s="1" t="s">
        <v>15</v>
      </c>
      <c r="I204" s="1" t="s">
        <v>17</v>
      </c>
      <c r="J204" s="4"/>
      <c r="K204" s="3" t="s">
        <v>16</v>
      </c>
      <c r="L204" s="1">
        <v>2011</v>
      </c>
      <c r="M204" s="1" t="s">
        <v>18</v>
      </c>
    </row>
    <row r="205" spans="1:13" ht="87">
      <c r="A205" s="1" t="str">
        <f aca="true" t="shared" si="12" ref="A205:A243">"2023-03-03"</f>
        <v>2023-03-03</v>
      </c>
      <c r="B205" s="1" t="str">
        <f>"0500"</f>
        <v>0500</v>
      </c>
      <c r="C205" s="2" t="s">
        <v>13</v>
      </c>
      <c r="E205" s="1" t="str">
        <f t="shared" si="11"/>
        <v>02</v>
      </c>
      <c r="F205" s="1">
        <v>11</v>
      </c>
      <c r="G205" s="1" t="s">
        <v>14</v>
      </c>
      <c r="H205" s="1" t="s">
        <v>15</v>
      </c>
      <c r="I205" s="1" t="s">
        <v>17</v>
      </c>
      <c r="J205" s="4"/>
      <c r="K205" s="3" t="s">
        <v>16</v>
      </c>
      <c r="L205" s="1">
        <v>2011</v>
      </c>
      <c r="M205" s="1" t="s">
        <v>18</v>
      </c>
    </row>
    <row r="206" spans="1:13" ht="28.5">
      <c r="A206" s="1" t="str">
        <f t="shared" si="12"/>
        <v>2023-03-03</v>
      </c>
      <c r="B206" s="1" t="str">
        <f>"0600"</f>
        <v>0600</v>
      </c>
      <c r="C206" s="2" t="s">
        <v>19</v>
      </c>
      <c r="D206" s="2" t="s">
        <v>346</v>
      </c>
      <c r="E206" s="1" t="str">
        <f t="shared" si="11"/>
        <v>02</v>
      </c>
      <c r="F206" s="1">
        <v>8</v>
      </c>
      <c r="G206" s="1" t="s">
        <v>20</v>
      </c>
      <c r="I206" s="1" t="s">
        <v>17</v>
      </c>
      <c r="J206" s="4"/>
      <c r="K206" s="3" t="s">
        <v>21</v>
      </c>
      <c r="L206" s="1">
        <v>2019</v>
      </c>
      <c r="M206" s="1" t="s">
        <v>18</v>
      </c>
    </row>
    <row r="207" spans="1:13" ht="28.5">
      <c r="A207" s="1" t="str">
        <f t="shared" si="12"/>
        <v>2023-03-03</v>
      </c>
      <c r="B207" s="1" t="str">
        <f>"0625"</f>
        <v>0625</v>
      </c>
      <c r="C207" s="2" t="s">
        <v>19</v>
      </c>
      <c r="D207" s="2" t="s">
        <v>347</v>
      </c>
      <c r="E207" s="1" t="str">
        <f t="shared" si="11"/>
        <v>02</v>
      </c>
      <c r="F207" s="1">
        <v>9</v>
      </c>
      <c r="G207" s="1" t="s">
        <v>14</v>
      </c>
      <c r="I207" s="1" t="s">
        <v>17</v>
      </c>
      <c r="J207" s="4"/>
      <c r="K207" s="3" t="s">
        <v>21</v>
      </c>
      <c r="L207" s="1">
        <v>2019</v>
      </c>
      <c r="M207" s="1" t="s">
        <v>18</v>
      </c>
    </row>
    <row r="208" spans="1:13" ht="72">
      <c r="A208" s="1" t="str">
        <f t="shared" si="12"/>
        <v>2023-03-03</v>
      </c>
      <c r="B208" s="1" t="str">
        <f>"0650"</f>
        <v>0650</v>
      </c>
      <c r="C208" s="2" t="s">
        <v>25</v>
      </c>
      <c r="D208" s="2" t="s">
        <v>349</v>
      </c>
      <c r="E208" s="1" t="str">
        <f t="shared" si="11"/>
        <v>02</v>
      </c>
      <c r="F208" s="1">
        <v>11</v>
      </c>
      <c r="G208" s="1" t="s">
        <v>20</v>
      </c>
      <c r="I208" s="1" t="s">
        <v>17</v>
      </c>
      <c r="J208" s="4"/>
      <c r="K208" s="3" t="s">
        <v>348</v>
      </c>
      <c r="L208" s="1">
        <v>2018</v>
      </c>
      <c r="M208" s="1" t="s">
        <v>28</v>
      </c>
    </row>
    <row r="209" spans="1:13" ht="87">
      <c r="A209" s="1" t="str">
        <f t="shared" si="12"/>
        <v>2023-03-03</v>
      </c>
      <c r="B209" s="1" t="str">
        <f>"0715"</f>
        <v>0715</v>
      </c>
      <c r="C209" s="2" t="s">
        <v>29</v>
      </c>
      <c r="D209" s="2" t="s">
        <v>351</v>
      </c>
      <c r="E209" s="1" t="str">
        <f t="shared" si="11"/>
        <v>02</v>
      </c>
      <c r="F209" s="1">
        <v>1</v>
      </c>
      <c r="G209" s="1" t="s">
        <v>20</v>
      </c>
      <c r="I209" s="1" t="s">
        <v>17</v>
      </c>
      <c r="J209" s="4"/>
      <c r="K209" s="3" t="s">
        <v>350</v>
      </c>
      <c r="L209" s="1">
        <v>2018</v>
      </c>
      <c r="M209" s="1" t="s">
        <v>18</v>
      </c>
    </row>
    <row r="210" spans="1:13" ht="43.5">
      <c r="A210" s="1" t="str">
        <f t="shared" si="12"/>
        <v>2023-03-03</v>
      </c>
      <c r="B210" s="1" t="str">
        <f>"0730"</f>
        <v>0730</v>
      </c>
      <c r="C210" s="2" t="s">
        <v>32</v>
      </c>
      <c r="E210" s="1" t="str">
        <f t="shared" si="11"/>
        <v>02</v>
      </c>
      <c r="F210" s="1">
        <v>5</v>
      </c>
      <c r="G210" s="1" t="s">
        <v>20</v>
      </c>
      <c r="I210" s="1" t="s">
        <v>17</v>
      </c>
      <c r="J210" s="4"/>
      <c r="K210" s="3" t="s">
        <v>33</v>
      </c>
      <c r="L210" s="1">
        <v>2011</v>
      </c>
      <c r="M210" s="1" t="s">
        <v>18</v>
      </c>
    </row>
    <row r="211" spans="1:13" ht="72">
      <c r="A211" s="1" t="str">
        <f t="shared" si="12"/>
        <v>2023-03-03</v>
      </c>
      <c r="B211" s="1" t="str">
        <f>"0755"</f>
        <v>0755</v>
      </c>
      <c r="C211" s="2" t="s">
        <v>34</v>
      </c>
      <c r="D211" s="2" t="s">
        <v>353</v>
      </c>
      <c r="E211" s="1" t="str">
        <f t="shared" si="11"/>
        <v>02</v>
      </c>
      <c r="F211" s="1">
        <v>11</v>
      </c>
      <c r="G211" s="1" t="s">
        <v>20</v>
      </c>
      <c r="H211" s="1" t="s">
        <v>49</v>
      </c>
      <c r="I211" s="1" t="s">
        <v>17</v>
      </c>
      <c r="J211" s="4"/>
      <c r="K211" s="3" t="s">
        <v>352</v>
      </c>
      <c r="L211" s="1">
        <v>2020</v>
      </c>
      <c r="M211" s="1" t="s">
        <v>28</v>
      </c>
    </row>
    <row r="212" spans="1:13" ht="72">
      <c r="A212" s="1" t="str">
        <f t="shared" si="12"/>
        <v>2023-03-03</v>
      </c>
      <c r="B212" s="1" t="str">
        <f>"0805"</f>
        <v>0805</v>
      </c>
      <c r="C212" s="2" t="s">
        <v>37</v>
      </c>
      <c r="D212" s="2" t="s">
        <v>355</v>
      </c>
      <c r="E212" s="1" t="str">
        <f>"01"</f>
        <v>01</v>
      </c>
      <c r="F212" s="1">
        <v>23</v>
      </c>
      <c r="G212" s="1" t="s">
        <v>20</v>
      </c>
      <c r="I212" s="1" t="s">
        <v>17</v>
      </c>
      <c r="J212" s="4"/>
      <c r="K212" s="3" t="s">
        <v>354</v>
      </c>
      <c r="L212" s="1">
        <v>2020</v>
      </c>
      <c r="M212" s="1" t="s">
        <v>28</v>
      </c>
    </row>
    <row r="213" spans="1:13" ht="57.75">
      <c r="A213" s="1" t="str">
        <f t="shared" si="12"/>
        <v>2023-03-03</v>
      </c>
      <c r="B213" s="1" t="str">
        <f>"0815"</f>
        <v>0815</v>
      </c>
      <c r="C213" s="2" t="s">
        <v>40</v>
      </c>
      <c r="D213" s="2" t="s">
        <v>357</v>
      </c>
      <c r="E213" s="1" t="str">
        <f>"01"</f>
        <v>01</v>
      </c>
      <c r="F213" s="1">
        <v>1</v>
      </c>
      <c r="G213" s="1" t="s">
        <v>20</v>
      </c>
      <c r="I213" s="1" t="s">
        <v>17</v>
      </c>
      <c r="J213" s="4"/>
      <c r="K213" s="3" t="s">
        <v>356</v>
      </c>
      <c r="L213" s="1">
        <v>2020</v>
      </c>
      <c r="M213" s="1" t="s">
        <v>43</v>
      </c>
    </row>
    <row r="214" spans="1:14" ht="43.5">
      <c r="A214" s="1" t="str">
        <f t="shared" si="12"/>
        <v>2023-03-03</v>
      </c>
      <c r="B214" s="1" t="str">
        <f>"0820"</f>
        <v>0820</v>
      </c>
      <c r="C214" s="2" t="s">
        <v>44</v>
      </c>
      <c r="D214" s="2" t="s">
        <v>447</v>
      </c>
      <c r="E214" s="1" t="str">
        <f>"02"</f>
        <v>02</v>
      </c>
      <c r="F214" s="1">
        <v>21</v>
      </c>
      <c r="G214" s="1" t="s">
        <v>14</v>
      </c>
      <c r="I214" s="1" t="s">
        <v>17</v>
      </c>
      <c r="J214" s="4"/>
      <c r="K214" s="3" t="s">
        <v>358</v>
      </c>
      <c r="L214" s="1">
        <v>1987</v>
      </c>
      <c r="M214" s="1" t="s">
        <v>47</v>
      </c>
      <c r="N214" s="1" t="s">
        <v>23</v>
      </c>
    </row>
    <row r="215" spans="1:13" ht="72">
      <c r="A215" s="1" t="str">
        <f t="shared" si="12"/>
        <v>2023-03-03</v>
      </c>
      <c r="B215" s="1" t="str">
        <f>"0845"</f>
        <v>0845</v>
      </c>
      <c r="C215" s="2" t="s">
        <v>48</v>
      </c>
      <c r="D215" s="2" t="s">
        <v>360</v>
      </c>
      <c r="E215" s="1" t="str">
        <f>"02"</f>
        <v>02</v>
      </c>
      <c r="F215" s="1">
        <v>1</v>
      </c>
      <c r="G215" s="1" t="s">
        <v>20</v>
      </c>
      <c r="H215" s="1" t="s">
        <v>78</v>
      </c>
      <c r="I215" s="1" t="s">
        <v>17</v>
      </c>
      <c r="J215" s="4"/>
      <c r="K215" s="3" t="s">
        <v>359</v>
      </c>
      <c r="L215" s="1">
        <v>2014</v>
      </c>
      <c r="M215" s="1" t="s">
        <v>18</v>
      </c>
    </row>
    <row r="216" spans="1:13" ht="57.75">
      <c r="A216" s="1" t="str">
        <f t="shared" si="12"/>
        <v>2023-03-03</v>
      </c>
      <c r="B216" s="1" t="str">
        <f>"0910"</f>
        <v>0910</v>
      </c>
      <c r="C216" s="2" t="s">
        <v>48</v>
      </c>
      <c r="D216" s="2" t="s">
        <v>317</v>
      </c>
      <c r="E216" s="1" t="str">
        <f>"02"</f>
        <v>02</v>
      </c>
      <c r="F216" s="1">
        <v>6</v>
      </c>
      <c r="G216" s="1" t="s">
        <v>14</v>
      </c>
      <c r="H216" s="1" t="s">
        <v>49</v>
      </c>
      <c r="I216" s="1" t="s">
        <v>17</v>
      </c>
      <c r="J216" s="4"/>
      <c r="K216" s="3" t="s">
        <v>316</v>
      </c>
      <c r="L216" s="1">
        <v>2014</v>
      </c>
      <c r="M216" s="1" t="s">
        <v>18</v>
      </c>
    </row>
    <row r="217" spans="1:13" ht="57.75">
      <c r="A217" s="1" t="str">
        <f t="shared" si="12"/>
        <v>2023-03-03</v>
      </c>
      <c r="B217" s="1" t="str">
        <f>"0935"</f>
        <v>0935</v>
      </c>
      <c r="C217" s="2" t="s">
        <v>54</v>
      </c>
      <c r="D217" s="2" t="s">
        <v>362</v>
      </c>
      <c r="E217" s="1" t="str">
        <f>"03"</f>
        <v>03</v>
      </c>
      <c r="F217" s="1">
        <v>8</v>
      </c>
      <c r="G217" s="1" t="s">
        <v>20</v>
      </c>
      <c r="I217" s="1" t="s">
        <v>17</v>
      </c>
      <c r="J217" s="4"/>
      <c r="K217" s="3" t="s">
        <v>361</v>
      </c>
      <c r="L217" s="1">
        <v>2019</v>
      </c>
      <c r="M217" s="1" t="s">
        <v>28</v>
      </c>
    </row>
    <row r="218" spans="1:14" ht="87">
      <c r="A218" s="1" t="str">
        <f t="shared" si="12"/>
        <v>2023-03-03</v>
      </c>
      <c r="B218" s="1" t="str">
        <f>"1000"</f>
        <v>1000</v>
      </c>
      <c r="C218" s="2" t="s">
        <v>209</v>
      </c>
      <c r="D218" s="2" t="s">
        <v>338</v>
      </c>
      <c r="E218" s="1" t="str">
        <f>"01"</f>
        <v>01</v>
      </c>
      <c r="F218" s="1">
        <v>3</v>
      </c>
      <c r="G218" s="1" t="s">
        <v>20</v>
      </c>
      <c r="I218" s="1" t="s">
        <v>17</v>
      </c>
      <c r="J218" s="4"/>
      <c r="K218" s="3" t="s">
        <v>337</v>
      </c>
      <c r="L218" s="1">
        <v>2016</v>
      </c>
      <c r="M218" s="1" t="s">
        <v>88</v>
      </c>
      <c r="N218" s="1" t="s">
        <v>23</v>
      </c>
    </row>
    <row r="219" spans="1:14" ht="87">
      <c r="A219" s="1" t="str">
        <f t="shared" si="12"/>
        <v>2023-03-03</v>
      </c>
      <c r="B219" s="1" t="str">
        <f>"1050"</f>
        <v>1050</v>
      </c>
      <c r="C219" s="2" t="s">
        <v>339</v>
      </c>
      <c r="D219" s="2" t="s">
        <v>341</v>
      </c>
      <c r="E219" s="1" t="str">
        <f>"02"</f>
        <v>02</v>
      </c>
      <c r="F219" s="1">
        <v>7</v>
      </c>
      <c r="G219" s="1" t="s">
        <v>20</v>
      </c>
      <c r="I219" s="1" t="s">
        <v>17</v>
      </c>
      <c r="J219" s="4"/>
      <c r="K219" s="3" t="s">
        <v>363</v>
      </c>
      <c r="L219" s="1">
        <v>2018</v>
      </c>
      <c r="M219" s="1" t="s">
        <v>18</v>
      </c>
      <c r="N219" s="1" t="s">
        <v>23</v>
      </c>
    </row>
    <row r="220" spans="1:13" ht="57.75">
      <c r="A220" s="1" t="str">
        <f t="shared" si="12"/>
        <v>2023-03-03</v>
      </c>
      <c r="B220" s="1" t="str">
        <f>"1120"</f>
        <v>1120</v>
      </c>
      <c r="C220" s="2" t="s">
        <v>343</v>
      </c>
      <c r="D220" s="2" t="s">
        <v>74</v>
      </c>
      <c r="E220" s="1" t="str">
        <f>" "</f>
        <v> </v>
      </c>
      <c r="F220" s="1">
        <v>0</v>
      </c>
      <c r="G220" s="1" t="s">
        <v>14</v>
      </c>
      <c r="H220" s="1" t="s">
        <v>344</v>
      </c>
      <c r="I220" s="1" t="s">
        <v>17</v>
      </c>
      <c r="J220" s="4"/>
      <c r="K220" s="3" t="s">
        <v>345</v>
      </c>
      <c r="L220" s="1">
        <v>1985</v>
      </c>
      <c r="M220" s="1" t="s">
        <v>88</v>
      </c>
    </row>
    <row r="221" spans="1:13" ht="72">
      <c r="A221" s="1" t="str">
        <f t="shared" si="12"/>
        <v>2023-03-03</v>
      </c>
      <c r="B221" s="1" t="str">
        <f>"1400"</f>
        <v>1400</v>
      </c>
      <c r="C221" s="2" t="s">
        <v>118</v>
      </c>
      <c r="E221" s="1" t="str">
        <f>"04"</f>
        <v>04</v>
      </c>
      <c r="F221" s="1">
        <v>114</v>
      </c>
      <c r="G221" s="1" t="s">
        <v>14</v>
      </c>
      <c r="H221" s="1" t="s">
        <v>78</v>
      </c>
      <c r="I221" s="1" t="s">
        <v>17</v>
      </c>
      <c r="J221" s="4"/>
      <c r="K221" s="3" t="s">
        <v>364</v>
      </c>
      <c r="L221" s="1">
        <v>2022</v>
      </c>
      <c r="M221" s="1" t="s">
        <v>91</v>
      </c>
    </row>
    <row r="222" spans="1:13" ht="57.75">
      <c r="A222" s="1" t="str">
        <f t="shared" si="12"/>
        <v>2023-03-03</v>
      </c>
      <c r="B222" s="1" t="str">
        <f>"1430"</f>
        <v>1430</v>
      </c>
      <c r="C222" s="2" t="s">
        <v>120</v>
      </c>
      <c r="D222" s="2" t="s">
        <v>366</v>
      </c>
      <c r="E222" s="1" t="str">
        <f>"02"</f>
        <v>02</v>
      </c>
      <c r="F222" s="1">
        <v>85</v>
      </c>
      <c r="G222" s="1" t="s">
        <v>20</v>
      </c>
      <c r="I222" s="1" t="s">
        <v>17</v>
      </c>
      <c r="J222" s="4"/>
      <c r="K222" s="3" t="s">
        <v>365</v>
      </c>
      <c r="L222" s="1">
        <v>0</v>
      </c>
      <c r="M222" s="1" t="s">
        <v>18</v>
      </c>
    </row>
    <row r="223" spans="1:13" ht="87">
      <c r="A223" s="1" t="str">
        <f t="shared" si="12"/>
        <v>2023-03-03</v>
      </c>
      <c r="B223" s="1" t="str">
        <f>"1500"</f>
        <v>1500</v>
      </c>
      <c r="C223" s="2" t="s">
        <v>48</v>
      </c>
      <c r="D223" s="2" t="s">
        <v>109</v>
      </c>
      <c r="E223" s="1" t="str">
        <f>"02"</f>
        <v>02</v>
      </c>
      <c r="F223" s="1">
        <v>7</v>
      </c>
      <c r="G223" s="1" t="s">
        <v>20</v>
      </c>
      <c r="I223" s="1" t="s">
        <v>17</v>
      </c>
      <c r="J223" s="4"/>
      <c r="K223" s="3" t="s">
        <v>108</v>
      </c>
      <c r="L223" s="1">
        <v>2014</v>
      </c>
      <c r="M223" s="1" t="s">
        <v>18</v>
      </c>
    </row>
    <row r="224" spans="1:13" ht="57.75">
      <c r="A224" s="1" t="str">
        <f t="shared" si="12"/>
        <v>2023-03-03</v>
      </c>
      <c r="B224" s="1" t="str">
        <f>"1525"</f>
        <v>1525</v>
      </c>
      <c r="C224" s="2" t="s">
        <v>367</v>
      </c>
      <c r="D224" s="2" t="s">
        <v>367</v>
      </c>
      <c r="E224" s="1" t="str">
        <f>"01"</f>
        <v>01</v>
      </c>
      <c r="F224" s="1">
        <v>4</v>
      </c>
      <c r="G224" s="1" t="s">
        <v>20</v>
      </c>
      <c r="I224" s="1" t="s">
        <v>17</v>
      </c>
      <c r="J224" s="4"/>
      <c r="K224" s="3" t="s">
        <v>368</v>
      </c>
      <c r="L224" s="1">
        <v>0</v>
      </c>
      <c r="M224" s="1" t="s">
        <v>74</v>
      </c>
    </row>
    <row r="225" spans="1:13" ht="87">
      <c r="A225" s="1" t="str">
        <f t="shared" si="12"/>
        <v>2023-03-03</v>
      </c>
      <c r="B225" s="1" t="str">
        <f>"1540"</f>
        <v>1540</v>
      </c>
      <c r="C225" s="2" t="s">
        <v>37</v>
      </c>
      <c r="D225" s="2" t="s">
        <v>370</v>
      </c>
      <c r="E225" s="1" t="str">
        <f>"01"</f>
        <v>01</v>
      </c>
      <c r="F225" s="1">
        <v>31</v>
      </c>
      <c r="G225" s="1" t="s">
        <v>20</v>
      </c>
      <c r="I225" s="1" t="s">
        <v>17</v>
      </c>
      <c r="J225" s="4"/>
      <c r="K225" s="3" t="s">
        <v>369</v>
      </c>
      <c r="L225" s="1">
        <v>2020</v>
      </c>
      <c r="M225" s="1" t="s">
        <v>28</v>
      </c>
    </row>
    <row r="226" spans="1:13" ht="57.75">
      <c r="A226" s="1" t="str">
        <f t="shared" si="12"/>
        <v>2023-03-03</v>
      </c>
      <c r="B226" s="1" t="str">
        <f>"1555"</f>
        <v>1555</v>
      </c>
      <c r="C226" s="2" t="s">
        <v>322</v>
      </c>
      <c r="D226" s="2" t="s">
        <v>372</v>
      </c>
      <c r="E226" s="1" t="str">
        <f>"01"</f>
        <v>01</v>
      </c>
      <c r="F226" s="1">
        <v>4</v>
      </c>
      <c r="G226" s="1" t="s">
        <v>20</v>
      </c>
      <c r="I226" s="1" t="s">
        <v>17</v>
      </c>
      <c r="J226" s="4"/>
      <c r="K226" s="3" t="s">
        <v>371</v>
      </c>
      <c r="L226" s="1">
        <v>2021</v>
      </c>
      <c r="M226" s="1" t="s">
        <v>132</v>
      </c>
    </row>
    <row r="227" spans="1:14" ht="43.5">
      <c r="A227" s="1" t="str">
        <f t="shared" si="12"/>
        <v>2023-03-03</v>
      </c>
      <c r="B227" s="1" t="str">
        <f>"1600"</f>
        <v>1600</v>
      </c>
      <c r="C227" s="2" t="s">
        <v>133</v>
      </c>
      <c r="D227" s="2" t="s">
        <v>448</v>
      </c>
      <c r="E227" s="1" t="str">
        <f>"01"</f>
        <v>01</v>
      </c>
      <c r="F227" s="1">
        <v>12</v>
      </c>
      <c r="G227" s="1" t="s">
        <v>14</v>
      </c>
      <c r="H227" s="1" t="s">
        <v>78</v>
      </c>
      <c r="I227" s="1" t="s">
        <v>17</v>
      </c>
      <c r="J227" s="4"/>
      <c r="K227" s="3" t="s">
        <v>373</v>
      </c>
      <c r="L227" s="1">
        <v>2017</v>
      </c>
      <c r="M227" s="1" t="s">
        <v>18</v>
      </c>
      <c r="N227" s="1" t="s">
        <v>23</v>
      </c>
    </row>
    <row r="228" spans="1:14" ht="43.5">
      <c r="A228" s="1" t="str">
        <f t="shared" si="12"/>
        <v>2023-03-03</v>
      </c>
      <c r="B228" s="1" t="str">
        <f>"1630"</f>
        <v>1630</v>
      </c>
      <c r="C228" s="2" t="s">
        <v>44</v>
      </c>
      <c r="D228" s="2" t="s">
        <v>449</v>
      </c>
      <c r="E228" s="1" t="str">
        <f>"02"</f>
        <v>02</v>
      </c>
      <c r="F228" s="1">
        <v>25</v>
      </c>
      <c r="G228" s="1" t="s">
        <v>14</v>
      </c>
      <c r="I228" s="1" t="s">
        <v>17</v>
      </c>
      <c r="J228" s="4"/>
      <c r="K228" s="3" t="s">
        <v>374</v>
      </c>
      <c r="L228" s="1">
        <v>1987</v>
      </c>
      <c r="M228" s="1" t="s">
        <v>47</v>
      </c>
      <c r="N228" s="1" t="s">
        <v>23</v>
      </c>
    </row>
    <row r="229" spans="1:13" ht="72">
      <c r="A229" s="1" t="str">
        <f t="shared" si="12"/>
        <v>2023-03-03</v>
      </c>
      <c r="B229" s="1" t="str">
        <f>"1700"</f>
        <v>1700</v>
      </c>
      <c r="C229" s="2" t="s">
        <v>137</v>
      </c>
      <c r="D229" s="2" t="s">
        <v>376</v>
      </c>
      <c r="E229" s="1" t="str">
        <f>"2018"</f>
        <v>2018</v>
      </c>
      <c r="F229" s="1">
        <v>10</v>
      </c>
      <c r="G229" s="1" t="s">
        <v>14</v>
      </c>
      <c r="I229" s="1" t="s">
        <v>17</v>
      </c>
      <c r="J229" s="4"/>
      <c r="K229" s="3" t="s">
        <v>375</v>
      </c>
      <c r="L229" s="1">
        <v>2018</v>
      </c>
      <c r="M229" s="1" t="s">
        <v>18</v>
      </c>
    </row>
    <row r="230" spans="1:13" ht="72">
      <c r="A230" s="1" t="str">
        <f t="shared" si="12"/>
        <v>2023-03-03</v>
      </c>
      <c r="B230" s="1" t="str">
        <f>"1715"</f>
        <v>1715</v>
      </c>
      <c r="C230" s="2" t="s">
        <v>137</v>
      </c>
      <c r="D230" s="2" t="s">
        <v>378</v>
      </c>
      <c r="E230" s="1" t="str">
        <f>"2018"</f>
        <v>2018</v>
      </c>
      <c r="F230" s="1">
        <v>11</v>
      </c>
      <c r="G230" s="1" t="s">
        <v>14</v>
      </c>
      <c r="I230" s="1" t="s">
        <v>17</v>
      </c>
      <c r="J230" s="4"/>
      <c r="K230" s="3" t="s">
        <v>377</v>
      </c>
      <c r="L230" s="1">
        <v>2018</v>
      </c>
      <c r="M230" s="1" t="s">
        <v>18</v>
      </c>
    </row>
    <row r="231" spans="1:14" ht="57.75">
      <c r="A231" s="7" t="str">
        <f t="shared" si="12"/>
        <v>2023-03-03</v>
      </c>
      <c r="B231" s="7" t="str">
        <f>"1730"</f>
        <v>1730</v>
      </c>
      <c r="C231" s="8" t="s">
        <v>379</v>
      </c>
      <c r="D231" s="8"/>
      <c r="E231" s="7" t="str">
        <f>"2023"</f>
        <v>2023</v>
      </c>
      <c r="F231" s="7">
        <v>7</v>
      </c>
      <c r="G231" s="7" t="s">
        <v>58</v>
      </c>
      <c r="H231" s="7"/>
      <c r="I231" s="7" t="s">
        <v>17</v>
      </c>
      <c r="J231" s="5" t="s">
        <v>463</v>
      </c>
      <c r="K231" s="6" t="s">
        <v>380</v>
      </c>
      <c r="L231" s="7">
        <v>2023</v>
      </c>
      <c r="M231" s="7" t="s">
        <v>18</v>
      </c>
      <c r="N231" s="7"/>
    </row>
    <row r="232" spans="1:13" ht="43.5">
      <c r="A232" s="1" t="str">
        <f t="shared" si="12"/>
        <v>2023-03-03</v>
      </c>
      <c r="B232" s="1" t="str">
        <f>"1800"</f>
        <v>1800</v>
      </c>
      <c r="C232" s="2" t="s">
        <v>381</v>
      </c>
      <c r="D232" s="2" t="s">
        <v>381</v>
      </c>
      <c r="E232" s="1" t="str">
        <f>"02"</f>
        <v>02</v>
      </c>
      <c r="F232" s="1">
        <v>8</v>
      </c>
      <c r="G232" s="1" t="s">
        <v>20</v>
      </c>
      <c r="I232" s="1" t="s">
        <v>17</v>
      </c>
      <c r="J232" s="4"/>
      <c r="K232" s="3" t="s">
        <v>382</v>
      </c>
      <c r="L232" s="1">
        <v>2020</v>
      </c>
      <c r="M232" s="1" t="s">
        <v>18</v>
      </c>
    </row>
    <row r="233" spans="1:14" ht="72">
      <c r="A233" s="7" t="str">
        <f t="shared" si="12"/>
        <v>2023-03-03</v>
      </c>
      <c r="B233" s="7" t="str">
        <f>"1835"</f>
        <v>1835</v>
      </c>
      <c r="C233" s="8" t="s">
        <v>209</v>
      </c>
      <c r="D233" s="8" t="s">
        <v>384</v>
      </c>
      <c r="E233" s="7" t="str">
        <f>"01"</f>
        <v>01</v>
      </c>
      <c r="F233" s="7">
        <v>4</v>
      </c>
      <c r="G233" s="7" t="s">
        <v>20</v>
      </c>
      <c r="H233" s="7"/>
      <c r="I233" s="7" t="s">
        <v>17</v>
      </c>
      <c r="J233" s="5" t="s">
        <v>454</v>
      </c>
      <c r="K233" s="6" t="s">
        <v>383</v>
      </c>
      <c r="L233" s="7">
        <v>2016</v>
      </c>
      <c r="M233" s="7" t="s">
        <v>88</v>
      </c>
      <c r="N233" s="7" t="s">
        <v>23</v>
      </c>
    </row>
    <row r="234" spans="1:14" ht="87">
      <c r="A234" s="7" t="str">
        <f t="shared" si="12"/>
        <v>2023-03-03</v>
      </c>
      <c r="B234" s="7" t="str">
        <f>"1930"</f>
        <v>1930</v>
      </c>
      <c r="C234" s="8" t="s">
        <v>385</v>
      </c>
      <c r="D234" s="8" t="s">
        <v>74</v>
      </c>
      <c r="E234" s="7" t="str">
        <f>" "</f>
        <v> </v>
      </c>
      <c r="F234" s="7">
        <v>0</v>
      </c>
      <c r="G234" s="7" t="s">
        <v>14</v>
      </c>
      <c r="H234" s="7" t="s">
        <v>78</v>
      </c>
      <c r="I234" s="7"/>
      <c r="J234" s="5" t="s">
        <v>464</v>
      </c>
      <c r="K234" s="6" t="s">
        <v>386</v>
      </c>
      <c r="L234" s="7">
        <v>2018</v>
      </c>
      <c r="M234" s="7" t="s">
        <v>47</v>
      </c>
      <c r="N234" s="7"/>
    </row>
    <row r="235" spans="1:14" ht="72">
      <c r="A235" s="7" t="str">
        <f t="shared" si="12"/>
        <v>2023-03-03</v>
      </c>
      <c r="B235" s="7" t="str">
        <f>"2105"</f>
        <v>2105</v>
      </c>
      <c r="C235" s="8" t="s">
        <v>339</v>
      </c>
      <c r="D235" s="8" t="s">
        <v>388</v>
      </c>
      <c r="E235" s="7" t="str">
        <f>"03"</f>
        <v>03</v>
      </c>
      <c r="F235" s="7">
        <v>9</v>
      </c>
      <c r="G235" s="7" t="s">
        <v>14</v>
      </c>
      <c r="H235" s="7"/>
      <c r="I235" s="7" t="s">
        <v>17</v>
      </c>
      <c r="J235" s="5" t="s">
        <v>461</v>
      </c>
      <c r="K235" s="6" t="s">
        <v>387</v>
      </c>
      <c r="L235" s="7">
        <v>2019</v>
      </c>
      <c r="M235" s="7" t="s">
        <v>18</v>
      </c>
      <c r="N235" s="7"/>
    </row>
    <row r="236" spans="1:13" ht="57.75">
      <c r="A236" s="1" t="str">
        <f t="shared" si="12"/>
        <v>2023-03-03</v>
      </c>
      <c r="B236" s="1" t="str">
        <f>"2205"</f>
        <v>2205</v>
      </c>
      <c r="C236" s="2" t="s">
        <v>389</v>
      </c>
      <c r="E236" s="1" t="str">
        <f>"2021"</f>
        <v>2021</v>
      </c>
      <c r="F236" s="1">
        <v>2</v>
      </c>
      <c r="G236" s="1" t="s">
        <v>14</v>
      </c>
      <c r="I236" s="1" t="s">
        <v>17</v>
      </c>
      <c r="J236" s="4"/>
      <c r="K236" s="3" t="s">
        <v>390</v>
      </c>
      <c r="L236" s="1">
        <v>2021</v>
      </c>
      <c r="M236" s="1" t="s">
        <v>18</v>
      </c>
    </row>
    <row r="237" spans="1:14" ht="87">
      <c r="A237" s="1" t="str">
        <f t="shared" si="12"/>
        <v>2023-03-03</v>
      </c>
      <c r="B237" s="1" t="str">
        <f>"2305"</f>
        <v>2305</v>
      </c>
      <c r="C237" s="2" t="s">
        <v>391</v>
      </c>
      <c r="E237" s="1" t="str">
        <f>"01"</f>
        <v>01</v>
      </c>
      <c r="F237" s="1">
        <v>0</v>
      </c>
      <c r="G237" s="1" t="s">
        <v>14</v>
      </c>
      <c r="I237" s="1" t="s">
        <v>17</v>
      </c>
      <c r="J237" s="4"/>
      <c r="K237" s="3" t="s">
        <v>392</v>
      </c>
      <c r="L237" s="1">
        <v>2018</v>
      </c>
      <c r="M237" s="1" t="s">
        <v>18</v>
      </c>
      <c r="N237" s="1" t="s">
        <v>23</v>
      </c>
    </row>
    <row r="238" spans="1:13" ht="72">
      <c r="A238" s="1" t="str">
        <f t="shared" si="12"/>
        <v>2023-03-03</v>
      </c>
      <c r="B238" s="1" t="str">
        <f>"2335"</f>
        <v>2335</v>
      </c>
      <c r="C238" s="2" t="s">
        <v>146</v>
      </c>
      <c r="D238" s="2" t="s">
        <v>393</v>
      </c>
      <c r="E238" s="1" t="str">
        <f>"03"</f>
        <v>03</v>
      </c>
      <c r="F238" s="1">
        <v>6</v>
      </c>
      <c r="G238" s="1" t="s">
        <v>20</v>
      </c>
      <c r="I238" s="1" t="s">
        <v>17</v>
      </c>
      <c r="J238" s="4"/>
      <c r="K238" s="3" t="s">
        <v>291</v>
      </c>
      <c r="L238" s="1">
        <v>2021</v>
      </c>
      <c r="M238" s="1" t="s">
        <v>18</v>
      </c>
    </row>
    <row r="239" spans="1:13" ht="87">
      <c r="A239" s="1" t="str">
        <f t="shared" si="12"/>
        <v>2023-03-03</v>
      </c>
      <c r="B239" s="1" t="str">
        <f>"2400"</f>
        <v>2400</v>
      </c>
      <c r="C239" s="2" t="s">
        <v>13</v>
      </c>
      <c r="E239" s="1" t="str">
        <f aca="true" t="shared" si="13" ref="E239:E250">"02"</f>
        <v>02</v>
      </c>
      <c r="F239" s="1">
        <v>12</v>
      </c>
      <c r="G239" s="1" t="s">
        <v>14</v>
      </c>
      <c r="H239" s="1" t="s">
        <v>15</v>
      </c>
      <c r="I239" s="1" t="s">
        <v>17</v>
      </c>
      <c r="J239" s="4"/>
      <c r="K239" s="3" t="s">
        <v>16</v>
      </c>
      <c r="L239" s="1">
        <v>2011</v>
      </c>
      <c r="M239" s="1" t="s">
        <v>18</v>
      </c>
    </row>
    <row r="240" spans="1:13" ht="87">
      <c r="A240" s="1" t="str">
        <f t="shared" si="12"/>
        <v>2023-03-03</v>
      </c>
      <c r="B240" s="1" t="str">
        <f>"2500"</f>
        <v>2500</v>
      </c>
      <c r="C240" s="2" t="s">
        <v>13</v>
      </c>
      <c r="E240" s="1" t="str">
        <f t="shared" si="13"/>
        <v>02</v>
      </c>
      <c r="F240" s="1">
        <v>12</v>
      </c>
      <c r="G240" s="1" t="s">
        <v>14</v>
      </c>
      <c r="H240" s="1" t="s">
        <v>15</v>
      </c>
      <c r="I240" s="1" t="s">
        <v>17</v>
      </c>
      <c r="J240" s="4"/>
      <c r="K240" s="3" t="s">
        <v>16</v>
      </c>
      <c r="L240" s="1">
        <v>2011</v>
      </c>
      <c r="M240" s="1" t="s">
        <v>18</v>
      </c>
    </row>
    <row r="241" spans="1:13" ht="87">
      <c r="A241" s="1" t="str">
        <f t="shared" si="12"/>
        <v>2023-03-03</v>
      </c>
      <c r="B241" s="1" t="str">
        <f>"2600"</f>
        <v>2600</v>
      </c>
      <c r="C241" s="2" t="s">
        <v>13</v>
      </c>
      <c r="E241" s="1" t="str">
        <f t="shared" si="13"/>
        <v>02</v>
      </c>
      <c r="F241" s="1">
        <v>12</v>
      </c>
      <c r="G241" s="1" t="s">
        <v>14</v>
      </c>
      <c r="H241" s="1" t="s">
        <v>15</v>
      </c>
      <c r="I241" s="1" t="s">
        <v>17</v>
      </c>
      <c r="J241" s="4"/>
      <c r="K241" s="3" t="s">
        <v>16</v>
      </c>
      <c r="L241" s="1">
        <v>2011</v>
      </c>
      <c r="M241" s="1" t="s">
        <v>18</v>
      </c>
    </row>
    <row r="242" spans="1:13" ht="87">
      <c r="A242" s="1" t="str">
        <f t="shared" si="12"/>
        <v>2023-03-03</v>
      </c>
      <c r="B242" s="1" t="str">
        <f>"2700"</f>
        <v>2700</v>
      </c>
      <c r="C242" s="2" t="s">
        <v>13</v>
      </c>
      <c r="E242" s="1" t="str">
        <f t="shared" si="13"/>
        <v>02</v>
      </c>
      <c r="F242" s="1">
        <v>12</v>
      </c>
      <c r="G242" s="1" t="s">
        <v>14</v>
      </c>
      <c r="H242" s="1" t="s">
        <v>15</v>
      </c>
      <c r="I242" s="1" t="s">
        <v>17</v>
      </c>
      <c r="J242" s="4"/>
      <c r="K242" s="3" t="s">
        <v>16</v>
      </c>
      <c r="L242" s="1">
        <v>2011</v>
      </c>
      <c r="M242" s="1" t="s">
        <v>18</v>
      </c>
    </row>
    <row r="243" spans="1:13" ht="87">
      <c r="A243" s="1" t="str">
        <f t="shared" si="12"/>
        <v>2023-03-03</v>
      </c>
      <c r="B243" s="1" t="str">
        <f>"2800"</f>
        <v>2800</v>
      </c>
      <c r="C243" s="2" t="s">
        <v>13</v>
      </c>
      <c r="E243" s="1" t="str">
        <f t="shared" si="13"/>
        <v>02</v>
      </c>
      <c r="F243" s="1">
        <v>12</v>
      </c>
      <c r="G243" s="1" t="s">
        <v>14</v>
      </c>
      <c r="H243" s="1" t="s">
        <v>15</v>
      </c>
      <c r="I243" s="1" t="s">
        <v>17</v>
      </c>
      <c r="J243" s="4"/>
      <c r="K243" s="3" t="s">
        <v>16</v>
      </c>
      <c r="L243" s="1">
        <v>2011</v>
      </c>
      <c r="M243" s="1" t="s">
        <v>18</v>
      </c>
    </row>
    <row r="244" spans="1:13" ht="87">
      <c r="A244" s="1" t="str">
        <f aca="true" t="shared" si="14" ref="A244:A277">"2023-03-04"</f>
        <v>2023-03-04</v>
      </c>
      <c r="B244" s="1" t="str">
        <f>"0500"</f>
        <v>0500</v>
      </c>
      <c r="C244" s="2" t="s">
        <v>13</v>
      </c>
      <c r="E244" s="1" t="str">
        <f t="shared" si="13"/>
        <v>02</v>
      </c>
      <c r="F244" s="1">
        <v>12</v>
      </c>
      <c r="G244" s="1" t="s">
        <v>14</v>
      </c>
      <c r="H244" s="1" t="s">
        <v>15</v>
      </c>
      <c r="I244" s="1" t="s">
        <v>17</v>
      </c>
      <c r="J244" s="4"/>
      <c r="K244" s="3" t="s">
        <v>16</v>
      </c>
      <c r="L244" s="1">
        <v>2011</v>
      </c>
      <c r="M244" s="1" t="s">
        <v>18</v>
      </c>
    </row>
    <row r="245" spans="1:13" ht="28.5">
      <c r="A245" s="1" t="str">
        <f t="shared" si="14"/>
        <v>2023-03-04</v>
      </c>
      <c r="B245" s="1" t="str">
        <f>"0600"</f>
        <v>0600</v>
      </c>
      <c r="C245" s="2" t="s">
        <v>19</v>
      </c>
      <c r="D245" s="2" t="s">
        <v>394</v>
      </c>
      <c r="E245" s="1" t="str">
        <f t="shared" si="13"/>
        <v>02</v>
      </c>
      <c r="F245" s="1">
        <v>10</v>
      </c>
      <c r="G245" s="1" t="s">
        <v>20</v>
      </c>
      <c r="I245" s="1" t="s">
        <v>17</v>
      </c>
      <c r="J245" s="4"/>
      <c r="K245" s="3" t="s">
        <v>21</v>
      </c>
      <c r="L245" s="1">
        <v>2019</v>
      </c>
      <c r="M245" s="1" t="s">
        <v>18</v>
      </c>
    </row>
    <row r="246" spans="1:13" ht="28.5">
      <c r="A246" s="1" t="str">
        <f t="shared" si="14"/>
        <v>2023-03-04</v>
      </c>
      <c r="B246" s="1" t="str">
        <f>"0625"</f>
        <v>0625</v>
      </c>
      <c r="C246" s="2" t="s">
        <v>19</v>
      </c>
      <c r="D246" s="2" t="s">
        <v>22</v>
      </c>
      <c r="E246" s="1" t="str">
        <f t="shared" si="13"/>
        <v>02</v>
      </c>
      <c r="F246" s="1">
        <v>11</v>
      </c>
      <c r="G246" s="1" t="s">
        <v>20</v>
      </c>
      <c r="I246" s="1" t="s">
        <v>17</v>
      </c>
      <c r="J246" s="4"/>
      <c r="K246" s="3" t="s">
        <v>21</v>
      </c>
      <c r="L246" s="1">
        <v>2019</v>
      </c>
      <c r="M246" s="1" t="s">
        <v>18</v>
      </c>
    </row>
    <row r="247" spans="1:13" ht="43.5">
      <c r="A247" s="1" t="str">
        <f t="shared" si="14"/>
        <v>2023-03-04</v>
      </c>
      <c r="B247" s="1" t="str">
        <f>"0650"</f>
        <v>0650</v>
      </c>
      <c r="C247" s="2" t="s">
        <v>25</v>
      </c>
      <c r="D247" s="2" t="s">
        <v>396</v>
      </c>
      <c r="E247" s="1" t="str">
        <f t="shared" si="13"/>
        <v>02</v>
      </c>
      <c r="F247" s="1">
        <v>12</v>
      </c>
      <c r="G247" s="1" t="s">
        <v>20</v>
      </c>
      <c r="I247" s="1" t="s">
        <v>17</v>
      </c>
      <c r="J247" s="4"/>
      <c r="K247" s="3" t="s">
        <v>395</v>
      </c>
      <c r="L247" s="1">
        <v>2018</v>
      </c>
      <c r="M247" s="1" t="s">
        <v>28</v>
      </c>
    </row>
    <row r="248" spans="1:13" ht="87">
      <c r="A248" s="1" t="str">
        <f t="shared" si="14"/>
        <v>2023-03-04</v>
      </c>
      <c r="B248" s="1" t="str">
        <f>"0715"</f>
        <v>0715</v>
      </c>
      <c r="C248" s="2" t="s">
        <v>29</v>
      </c>
      <c r="D248" s="2" t="s">
        <v>398</v>
      </c>
      <c r="E248" s="1" t="str">
        <f t="shared" si="13"/>
        <v>02</v>
      </c>
      <c r="F248" s="1">
        <v>2</v>
      </c>
      <c r="G248" s="1" t="s">
        <v>20</v>
      </c>
      <c r="I248" s="1" t="s">
        <v>17</v>
      </c>
      <c r="J248" s="4"/>
      <c r="K248" s="3" t="s">
        <v>397</v>
      </c>
      <c r="L248" s="1">
        <v>2018</v>
      </c>
      <c r="M248" s="1" t="s">
        <v>18</v>
      </c>
    </row>
    <row r="249" spans="1:13" ht="43.5">
      <c r="A249" s="1" t="str">
        <f t="shared" si="14"/>
        <v>2023-03-04</v>
      </c>
      <c r="B249" s="1" t="str">
        <f>"0730"</f>
        <v>0730</v>
      </c>
      <c r="C249" s="2" t="s">
        <v>32</v>
      </c>
      <c r="E249" s="1" t="str">
        <f t="shared" si="13"/>
        <v>02</v>
      </c>
      <c r="F249" s="1">
        <v>6</v>
      </c>
      <c r="G249" s="1" t="s">
        <v>20</v>
      </c>
      <c r="I249" s="1" t="s">
        <v>17</v>
      </c>
      <c r="J249" s="4"/>
      <c r="K249" s="3" t="s">
        <v>33</v>
      </c>
      <c r="L249" s="1">
        <v>2011</v>
      </c>
      <c r="M249" s="1" t="s">
        <v>18</v>
      </c>
    </row>
    <row r="250" spans="1:13" ht="72">
      <c r="A250" s="1" t="str">
        <f t="shared" si="14"/>
        <v>2023-03-04</v>
      </c>
      <c r="B250" s="1" t="str">
        <f>"0755"</f>
        <v>0755</v>
      </c>
      <c r="C250" s="2" t="s">
        <v>34</v>
      </c>
      <c r="D250" s="2" t="s">
        <v>400</v>
      </c>
      <c r="E250" s="1" t="str">
        <f t="shared" si="13"/>
        <v>02</v>
      </c>
      <c r="F250" s="1">
        <v>12</v>
      </c>
      <c r="G250" s="1" t="s">
        <v>20</v>
      </c>
      <c r="I250" s="1" t="s">
        <v>17</v>
      </c>
      <c r="J250" s="4"/>
      <c r="K250" s="3" t="s">
        <v>399</v>
      </c>
      <c r="L250" s="1">
        <v>2020</v>
      </c>
      <c r="M250" s="1" t="s">
        <v>28</v>
      </c>
    </row>
    <row r="251" spans="1:13" ht="72">
      <c r="A251" s="1" t="str">
        <f t="shared" si="14"/>
        <v>2023-03-04</v>
      </c>
      <c r="B251" s="1" t="str">
        <f>"0805"</f>
        <v>0805</v>
      </c>
      <c r="C251" s="2" t="s">
        <v>37</v>
      </c>
      <c r="D251" s="2" t="s">
        <v>402</v>
      </c>
      <c r="E251" s="1" t="str">
        <f>"01"</f>
        <v>01</v>
      </c>
      <c r="F251" s="1">
        <v>24</v>
      </c>
      <c r="G251" s="1" t="s">
        <v>20</v>
      </c>
      <c r="I251" s="1" t="s">
        <v>17</v>
      </c>
      <c r="J251" s="4"/>
      <c r="K251" s="3" t="s">
        <v>401</v>
      </c>
      <c r="L251" s="1">
        <v>2020</v>
      </c>
      <c r="M251" s="1" t="s">
        <v>28</v>
      </c>
    </row>
    <row r="252" spans="1:13" ht="57.75">
      <c r="A252" s="1" t="str">
        <f t="shared" si="14"/>
        <v>2023-03-04</v>
      </c>
      <c r="B252" s="1" t="str">
        <f>"0815"</f>
        <v>0815</v>
      </c>
      <c r="C252" s="2" t="s">
        <v>40</v>
      </c>
      <c r="D252" s="2" t="s">
        <v>404</v>
      </c>
      <c r="E252" s="1" t="str">
        <f>"01"</f>
        <v>01</v>
      </c>
      <c r="F252" s="1">
        <v>2</v>
      </c>
      <c r="G252" s="1" t="s">
        <v>20</v>
      </c>
      <c r="I252" s="1" t="s">
        <v>17</v>
      </c>
      <c r="J252" s="4"/>
      <c r="K252" s="3" t="s">
        <v>403</v>
      </c>
      <c r="L252" s="1">
        <v>2020</v>
      </c>
      <c r="M252" s="1" t="s">
        <v>43</v>
      </c>
    </row>
    <row r="253" spans="1:14" ht="57.75">
      <c r="A253" s="1" t="str">
        <f t="shared" si="14"/>
        <v>2023-03-04</v>
      </c>
      <c r="B253" s="1" t="str">
        <f>"0820"</f>
        <v>0820</v>
      </c>
      <c r="C253" s="2" t="s">
        <v>44</v>
      </c>
      <c r="D253" s="2" t="s">
        <v>443</v>
      </c>
      <c r="E253" s="1" t="str">
        <f>"02"</f>
        <v>02</v>
      </c>
      <c r="F253" s="1">
        <v>22</v>
      </c>
      <c r="G253" s="1" t="s">
        <v>14</v>
      </c>
      <c r="I253" s="1" t="s">
        <v>17</v>
      </c>
      <c r="J253" s="4"/>
      <c r="K253" s="3" t="s">
        <v>201</v>
      </c>
      <c r="L253" s="1">
        <v>1987</v>
      </c>
      <c r="M253" s="1" t="s">
        <v>47</v>
      </c>
      <c r="N253" s="1" t="s">
        <v>23</v>
      </c>
    </row>
    <row r="254" spans="1:13" ht="72">
      <c r="A254" s="1" t="str">
        <f t="shared" si="14"/>
        <v>2023-03-04</v>
      </c>
      <c r="B254" s="1" t="str">
        <f>"0845"</f>
        <v>0845</v>
      </c>
      <c r="C254" s="2" t="s">
        <v>48</v>
      </c>
      <c r="D254" s="2" t="s">
        <v>406</v>
      </c>
      <c r="E254" s="1" t="str">
        <f>"02"</f>
        <v>02</v>
      </c>
      <c r="F254" s="1">
        <v>3</v>
      </c>
      <c r="G254" s="1" t="s">
        <v>14</v>
      </c>
      <c r="H254" s="1" t="s">
        <v>344</v>
      </c>
      <c r="I254" s="1" t="s">
        <v>17</v>
      </c>
      <c r="J254" s="4"/>
      <c r="K254" s="3" t="s">
        <v>405</v>
      </c>
      <c r="L254" s="1">
        <v>2014</v>
      </c>
      <c r="M254" s="1" t="s">
        <v>18</v>
      </c>
    </row>
    <row r="255" spans="1:13" ht="57.75">
      <c r="A255" s="1" t="str">
        <f t="shared" si="14"/>
        <v>2023-03-04</v>
      </c>
      <c r="B255" s="1" t="str">
        <f>"0910"</f>
        <v>0910</v>
      </c>
      <c r="C255" s="2" t="s">
        <v>48</v>
      </c>
      <c r="D255" s="2" t="s">
        <v>53</v>
      </c>
      <c r="E255" s="1" t="str">
        <f>"02"</f>
        <v>02</v>
      </c>
      <c r="F255" s="1">
        <v>8</v>
      </c>
      <c r="G255" s="1" t="s">
        <v>14</v>
      </c>
      <c r="H255" s="1" t="s">
        <v>49</v>
      </c>
      <c r="I255" s="1" t="s">
        <v>17</v>
      </c>
      <c r="J255" s="4"/>
      <c r="K255" s="3" t="s">
        <v>52</v>
      </c>
      <c r="L255" s="1">
        <v>2014</v>
      </c>
      <c r="M255" s="1" t="s">
        <v>18</v>
      </c>
    </row>
    <row r="256" spans="1:13" ht="72">
      <c r="A256" s="1" t="str">
        <f t="shared" si="14"/>
        <v>2023-03-04</v>
      </c>
      <c r="B256" s="1" t="str">
        <f>"0935"</f>
        <v>0935</v>
      </c>
      <c r="C256" s="2" t="s">
        <v>54</v>
      </c>
      <c r="D256" s="2" t="s">
        <v>56</v>
      </c>
      <c r="E256" s="1" t="str">
        <f>"03"</f>
        <v>03</v>
      </c>
      <c r="F256" s="1">
        <v>9</v>
      </c>
      <c r="G256" s="1" t="s">
        <v>20</v>
      </c>
      <c r="I256" s="1" t="s">
        <v>17</v>
      </c>
      <c r="J256" s="4"/>
      <c r="K256" s="3" t="s">
        <v>55</v>
      </c>
      <c r="L256" s="1">
        <v>2019</v>
      </c>
      <c r="M256" s="1" t="s">
        <v>28</v>
      </c>
    </row>
    <row r="257" spans="1:13" ht="87">
      <c r="A257" s="1" t="str">
        <f t="shared" si="14"/>
        <v>2023-03-04</v>
      </c>
      <c r="B257" s="1" t="str">
        <f>"1000"</f>
        <v>1000</v>
      </c>
      <c r="C257" s="2" t="s">
        <v>385</v>
      </c>
      <c r="D257" s="2" t="s">
        <v>74</v>
      </c>
      <c r="E257" s="1" t="str">
        <f>" "</f>
        <v> </v>
      </c>
      <c r="F257" s="1">
        <v>0</v>
      </c>
      <c r="G257" s="1" t="s">
        <v>14</v>
      </c>
      <c r="H257" s="1" t="s">
        <v>78</v>
      </c>
      <c r="I257" s="1" t="s">
        <v>17</v>
      </c>
      <c r="J257" s="4"/>
      <c r="K257" s="3" t="s">
        <v>386</v>
      </c>
      <c r="L257" s="1">
        <v>2018</v>
      </c>
      <c r="M257" s="1" t="s">
        <v>47</v>
      </c>
    </row>
    <row r="258" spans="1:14" ht="72">
      <c r="A258" s="1" t="str">
        <f t="shared" si="14"/>
        <v>2023-03-04</v>
      </c>
      <c r="B258" s="1" t="str">
        <f>"1135"</f>
        <v>1135</v>
      </c>
      <c r="C258" s="2" t="s">
        <v>209</v>
      </c>
      <c r="D258" s="2" t="s">
        <v>384</v>
      </c>
      <c r="E258" s="1" t="str">
        <f>"01"</f>
        <v>01</v>
      </c>
      <c r="F258" s="1">
        <v>4</v>
      </c>
      <c r="G258" s="1" t="s">
        <v>20</v>
      </c>
      <c r="I258" s="1" t="s">
        <v>17</v>
      </c>
      <c r="J258" s="4"/>
      <c r="K258" s="3" t="s">
        <v>383</v>
      </c>
      <c r="L258" s="1">
        <v>2016</v>
      </c>
      <c r="M258" s="1" t="s">
        <v>88</v>
      </c>
      <c r="N258" s="1" t="s">
        <v>23</v>
      </c>
    </row>
    <row r="259" spans="1:14" ht="72">
      <c r="A259" s="1" t="str">
        <f t="shared" si="14"/>
        <v>2023-03-04</v>
      </c>
      <c r="B259" s="1" t="str">
        <f>"1230"</f>
        <v>1230</v>
      </c>
      <c r="C259" s="2" t="s">
        <v>407</v>
      </c>
      <c r="D259" s="2" t="s">
        <v>388</v>
      </c>
      <c r="E259" s="1" t="str">
        <f>"03"</f>
        <v>03</v>
      </c>
      <c r="F259" s="1">
        <v>9</v>
      </c>
      <c r="G259" s="1" t="s">
        <v>20</v>
      </c>
      <c r="I259" s="1" t="s">
        <v>17</v>
      </c>
      <c r="J259" s="4"/>
      <c r="K259" s="3" t="s">
        <v>408</v>
      </c>
      <c r="L259" s="1">
        <v>2019</v>
      </c>
      <c r="M259" s="1" t="s">
        <v>18</v>
      </c>
      <c r="N259" s="1" t="s">
        <v>23</v>
      </c>
    </row>
    <row r="260" spans="1:13" ht="57.75">
      <c r="A260" s="1" t="str">
        <f t="shared" si="14"/>
        <v>2023-03-04</v>
      </c>
      <c r="B260" s="1" t="str">
        <f>"1300"</f>
        <v>1300</v>
      </c>
      <c r="C260" s="2" t="s">
        <v>389</v>
      </c>
      <c r="E260" s="1" t="str">
        <f>"2021"</f>
        <v>2021</v>
      </c>
      <c r="F260" s="1">
        <v>2</v>
      </c>
      <c r="G260" s="1" t="s">
        <v>14</v>
      </c>
      <c r="I260" s="1" t="s">
        <v>17</v>
      </c>
      <c r="J260" s="4"/>
      <c r="K260" s="3" t="s">
        <v>390</v>
      </c>
      <c r="L260" s="1">
        <v>2021</v>
      </c>
      <c r="M260" s="1" t="s">
        <v>18</v>
      </c>
    </row>
    <row r="261" spans="1:14" ht="87">
      <c r="A261" s="1" t="str">
        <f t="shared" si="14"/>
        <v>2023-03-04</v>
      </c>
      <c r="B261" s="1" t="str">
        <f>"1400"</f>
        <v>1400</v>
      </c>
      <c r="C261" s="2" t="s">
        <v>391</v>
      </c>
      <c r="E261" s="1" t="str">
        <f>"01"</f>
        <v>01</v>
      </c>
      <c r="F261" s="1">
        <v>0</v>
      </c>
      <c r="G261" s="1" t="s">
        <v>14</v>
      </c>
      <c r="I261" s="1" t="s">
        <v>17</v>
      </c>
      <c r="J261" s="4"/>
      <c r="K261" s="3" t="s">
        <v>392</v>
      </c>
      <c r="L261" s="1">
        <v>2018</v>
      </c>
      <c r="M261" s="1" t="s">
        <v>18</v>
      </c>
      <c r="N261" s="1" t="s">
        <v>23</v>
      </c>
    </row>
    <row r="262" spans="1:14" ht="57.75">
      <c r="A262" s="1" t="str">
        <f t="shared" si="14"/>
        <v>2023-03-04</v>
      </c>
      <c r="B262" s="1" t="str">
        <f>"1430"</f>
        <v>1430</v>
      </c>
      <c r="C262" s="2" t="s">
        <v>409</v>
      </c>
      <c r="E262" s="1" t="str">
        <f>"2021"</f>
        <v>2021</v>
      </c>
      <c r="F262" s="1">
        <v>0</v>
      </c>
      <c r="G262" s="1" t="s">
        <v>20</v>
      </c>
      <c r="I262" s="1" t="s">
        <v>17</v>
      </c>
      <c r="J262" s="4"/>
      <c r="K262" s="3" t="s">
        <v>410</v>
      </c>
      <c r="L262" s="1">
        <v>2021</v>
      </c>
      <c r="M262" s="1" t="s">
        <v>18</v>
      </c>
      <c r="N262" s="1" t="s">
        <v>23</v>
      </c>
    </row>
    <row r="263" spans="1:13" ht="57.75">
      <c r="A263" s="1" t="str">
        <f t="shared" si="14"/>
        <v>2023-03-04</v>
      </c>
      <c r="B263" s="1" t="str">
        <f>"1625"</f>
        <v>1625</v>
      </c>
      <c r="C263" s="2" t="s">
        <v>411</v>
      </c>
      <c r="E263" s="1" t="str">
        <f>"01"</f>
        <v>01</v>
      </c>
      <c r="F263" s="1">
        <v>2</v>
      </c>
      <c r="G263" s="1" t="s">
        <v>20</v>
      </c>
      <c r="I263" s="1" t="s">
        <v>17</v>
      </c>
      <c r="J263" s="4"/>
      <c r="K263" s="3" t="s">
        <v>412</v>
      </c>
      <c r="L263" s="1">
        <v>2011</v>
      </c>
      <c r="M263" s="1" t="s">
        <v>18</v>
      </c>
    </row>
    <row r="264" spans="1:14" ht="72">
      <c r="A264" s="1" t="str">
        <f t="shared" si="14"/>
        <v>2023-03-04</v>
      </c>
      <c r="B264" s="1" t="str">
        <f>"1725"</f>
        <v>1725</v>
      </c>
      <c r="C264" s="2" t="s">
        <v>413</v>
      </c>
      <c r="D264" s="2" t="s">
        <v>416</v>
      </c>
      <c r="E264" s="1" t="str">
        <f>"01"</f>
        <v>01</v>
      </c>
      <c r="F264" s="1">
        <v>8</v>
      </c>
      <c r="G264" s="1" t="s">
        <v>14</v>
      </c>
      <c r="H264" s="1" t="s">
        <v>414</v>
      </c>
      <c r="I264" s="1" t="s">
        <v>17</v>
      </c>
      <c r="J264" s="4"/>
      <c r="K264" s="3" t="s">
        <v>415</v>
      </c>
      <c r="L264" s="1">
        <v>2020</v>
      </c>
      <c r="M264" s="1" t="s">
        <v>28</v>
      </c>
      <c r="N264" s="1" t="s">
        <v>23</v>
      </c>
    </row>
    <row r="265" spans="1:13" ht="28.5">
      <c r="A265" s="1" t="str">
        <f t="shared" si="14"/>
        <v>2023-03-04</v>
      </c>
      <c r="B265" s="1" t="str">
        <f>"1755"</f>
        <v>1755</v>
      </c>
      <c r="C265" s="2" t="s">
        <v>417</v>
      </c>
      <c r="D265" s="2" t="s">
        <v>419</v>
      </c>
      <c r="E265" s="1" t="str">
        <f>"01"</f>
        <v>01</v>
      </c>
      <c r="F265" s="1">
        <v>3</v>
      </c>
      <c r="G265" s="1" t="s">
        <v>14</v>
      </c>
      <c r="H265" s="1" t="s">
        <v>49</v>
      </c>
      <c r="I265" s="1" t="s">
        <v>17</v>
      </c>
      <c r="J265" s="4"/>
      <c r="K265" s="3" t="s">
        <v>418</v>
      </c>
      <c r="L265" s="1">
        <v>2020</v>
      </c>
      <c r="M265" s="1" t="s">
        <v>28</v>
      </c>
    </row>
    <row r="266" spans="1:13" ht="57.75">
      <c r="A266" s="1" t="str">
        <f t="shared" si="14"/>
        <v>2023-03-04</v>
      </c>
      <c r="B266" s="1" t="str">
        <f>"1820"</f>
        <v>1820</v>
      </c>
      <c r="C266" s="2" t="s">
        <v>420</v>
      </c>
      <c r="D266" s="2" t="s">
        <v>423</v>
      </c>
      <c r="E266" s="1" t="str">
        <f>"2018"</f>
        <v>2018</v>
      </c>
      <c r="F266" s="1">
        <v>0</v>
      </c>
      <c r="G266" s="1" t="s">
        <v>14</v>
      </c>
      <c r="H266" s="1" t="s">
        <v>421</v>
      </c>
      <c r="I266" s="1" t="s">
        <v>17</v>
      </c>
      <c r="J266" s="4"/>
      <c r="K266" s="3" t="s">
        <v>422</v>
      </c>
      <c r="L266" s="1">
        <v>2018</v>
      </c>
      <c r="M266" s="1" t="s">
        <v>18</v>
      </c>
    </row>
    <row r="267" spans="1:13" ht="57.75">
      <c r="A267" s="1" t="str">
        <f t="shared" si="14"/>
        <v>2023-03-04</v>
      </c>
      <c r="B267" s="1" t="str">
        <f>"1850"</f>
        <v>1850</v>
      </c>
      <c r="C267" s="2" t="s">
        <v>75</v>
      </c>
      <c r="E267" s="1" t="str">
        <f>"2023"</f>
        <v>2023</v>
      </c>
      <c r="F267" s="1">
        <v>39</v>
      </c>
      <c r="G267" s="1" t="s">
        <v>58</v>
      </c>
      <c r="J267" s="4"/>
      <c r="K267" s="3" t="s">
        <v>76</v>
      </c>
      <c r="L267" s="1">
        <v>2023</v>
      </c>
      <c r="M267" s="1" t="s">
        <v>18</v>
      </c>
    </row>
    <row r="268" spans="1:14" ht="57.75">
      <c r="A268" s="7" t="str">
        <f t="shared" si="14"/>
        <v>2023-03-04</v>
      </c>
      <c r="B268" s="7" t="str">
        <f>"1900"</f>
        <v>1900</v>
      </c>
      <c r="C268" s="8" t="s">
        <v>424</v>
      </c>
      <c r="D268" s="8" t="s">
        <v>426</v>
      </c>
      <c r="E268" s="7" t="str">
        <f>"03"</f>
        <v>03</v>
      </c>
      <c r="F268" s="7">
        <v>3</v>
      </c>
      <c r="G268" s="7" t="s">
        <v>20</v>
      </c>
      <c r="H268" s="7"/>
      <c r="I268" s="7" t="s">
        <v>17</v>
      </c>
      <c r="J268" s="5" t="s">
        <v>465</v>
      </c>
      <c r="K268" s="6" t="s">
        <v>425</v>
      </c>
      <c r="L268" s="7">
        <v>2019</v>
      </c>
      <c r="M268" s="7" t="s">
        <v>18</v>
      </c>
      <c r="N268" s="7" t="s">
        <v>23</v>
      </c>
    </row>
    <row r="269" spans="1:14" ht="57.75">
      <c r="A269" s="7" t="str">
        <f t="shared" si="14"/>
        <v>2023-03-04</v>
      </c>
      <c r="B269" s="7" t="str">
        <f>"1930"</f>
        <v>1930</v>
      </c>
      <c r="C269" s="8" t="s">
        <v>427</v>
      </c>
      <c r="D269" s="8" t="s">
        <v>427</v>
      </c>
      <c r="E269" s="7" t="str">
        <f>" "</f>
        <v> </v>
      </c>
      <c r="F269" s="7">
        <v>0</v>
      </c>
      <c r="G269" s="7" t="s">
        <v>14</v>
      </c>
      <c r="H269" s="7"/>
      <c r="I269" s="7" t="s">
        <v>17</v>
      </c>
      <c r="J269" s="5" t="s">
        <v>454</v>
      </c>
      <c r="K269" s="6" t="s">
        <v>428</v>
      </c>
      <c r="L269" s="7">
        <v>2018</v>
      </c>
      <c r="M269" s="7" t="s">
        <v>43</v>
      </c>
      <c r="N269" s="7" t="s">
        <v>23</v>
      </c>
    </row>
    <row r="270" spans="1:14" ht="72">
      <c r="A270" s="7" t="str">
        <f t="shared" si="14"/>
        <v>2023-03-04</v>
      </c>
      <c r="B270" s="7" t="str">
        <f>"2030"</f>
        <v>2030</v>
      </c>
      <c r="C270" s="8" t="s">
        <v>85</v>
      </c>
      <c r="D270" s="8" t="s">
        <v>74</v>
      </c>
      <c r="E270" s="7" t="str">
        <f>" "</f>
        <v> </v>
      </c>
      <c r="F270" s="7">
        <v>0</v>
      </c>
      <c r="G270" s="7" t="s">
        <v>86</v>
      </c>
      <c r="H270" s="7" t="s">
        <v>87</v>
      </c>
      <c r="I270" s="7" t="s">
        <v>17</v>
      </c>
      <c r="J270" s="5" t="s">
        <v>469</v>
      </c>
      <c r="K270" s="6" t="s">
        <v>432</v>
      </c>
      <c r="L270" s="7">
        <v>2020</v>
      </c>
      <c r="M270" s="7" t="s">
        <v>88</v>
      </c>
      <c r="N270" s="7"/>
    </row>
    <row r="271" spans="1:13" ht="72">
      <c r="A271" s="1" t="str">
        <f t="shared" si="14"/>
        <v>2023-03-04</v>
      </c>
      <c r="B271" s="1" t="str">
        <f>"2245"</f>
        <v>2245</v>
      </c>
      <c r="C271" s="2" t="s">
        <v>429</v>
      </c>
      <c r="E271" s="1" t="str">
        <f>" "</f>
        <v> </v>
      </c>
      <c r="F271" s="1">
        <v>0</v>
      </c>
      <c r="G271" s="1" t="s">
        <v>20</v>
      </c>
      <c r="I271" s="1" t="s">
        <v>17</v>
      </c>
      <c r="J271" s="4"/>
      <c r="K271" s="3" t="s">
        <v>430</v>
      </c>
      <c r="L271" s="1">
        <v>2013</v>
      </c>
      <c r="M271" s="1" t="s">
        <v>18</v>
      </c>
    </row>
    <row r="272" spans="1:13" ht="87">
      <c r="A272" s="1" t="str">
        <f t="shared" si="14"/>
        <v>2023-03-04</v>
      </c>
      <c r="B272" s="1" t="str">
        <f>"2355"</f>
        <v>2355</v>
      </c>
      <c r="C272" s="2" t="s">
        <v>161</v>
      </c>
      <c r="E272" s="1" t="str">
        <f>" "</f>
        <v> </v>
      </c>
      <c r="F272" s="1">
        <v>0</v>
      </c>
      <c r="G272" s="1" t="s">
        <v>20</v>
      </c>
      <c r="I272" s="1" t="s">
        <v>17</v>
      </c>
      <c r="J272" s="4"/>
      <c r="K272" s="3" t="s">
        <v>162</v>
      </c>
      <c r="L272" s="1">
        <v>2021</v>
      </c>
      <c r="M272" s="1" t="s">
        <v>18</v>
      </c>
    </row>
    <row r="273" spans="1:13" ht="87">
      <c r="A273" s="1" t="str">
        <f t="shared" si="14"/>
        <v>2023-03-04</v>
      </c>
      <c r="B273" s="1" t="str">
        <f>"2400"</f>
        <v>2400</v>
      </c>
      <c r="C273" s="2" t="s">
        <v>13</v>
      </c>
      <c r="E273" s="1" t="str">
        <f>"02"</f>
        <v>02</v>
      </c>
      <c r="F273" s="1">
        <v>13</v>
      </c>
      <c r="G273" s="1" t="s">
        <v>14</v>
      </c>
      <c r="H273" s="1" t="s">
        <v>15</v>
      </c>
      <c r="I273" s="1" t="s">
        <v>17</v>
      </c>
      <c r="J273" s="4"/>
      <c r="K273" s="3" t="s">
        <v>16</v>
      </c>
      <c r="L273" s="1">
        <v>2011</v>
      </c>
      <c r="M273" s="1" t="s">
        <v>18</v>
      </c>
    </row>
    <row r="274" spans="1:13" ht="87">
      <c r="A274" s="1" t="str">
        <f t="shared" si="14"/>
        <v>2023-03-04</v>
      </c>
      <c r="B274" s="1" t="str">
        <f>"2500"</f>
        <v>2500</v>
      </c>
      <c r="C274" s="2" t="s">
        <v>13</v>
      </c>
      <c r="E274" s="1" t="str">
        <f>"02"</f>
        <v>02</v>
      </c>
      <c r="F274" s="1">
        <v>13</v>
      </c>
      <c r="G274" s="1" t="s">
        <v>14</v>
      </c>
      <c r="H274" s="1" t="s">
        <v>15</v>
      </c>
      <c r="I274" s="1" t="s">
        <v>17</v>
      </c>
      <c r="J274" s="4"/>
      <c r="K274" s="3" t="s">
        <v>16</v>
      </c>
      <c r="L274" s="1">
        <v>2011</v>
      </c>
      <c r="M274" s="1" t="s">
        <v>18</v>
      </c>
    </row>
    <row r="275" spans="1:13" ht="87">
      <c r="A275" s="1" t="str">
        <f t="shared" si="14"/>
        <v>2023-03-04</v>
      </c>
      <c r="B275" s="1" t="str">
        <f>"2600"</f>
        <v>2600</v>
      </c>
      <c r="C275" s="2" t="s">
        <v>13</v>
      </c>
      <c r="E275" s="1" t="str">
        <f>"02"</f>
        <v>02</v>
      </c>
      <c r="F275" s="1">
        <v>13</v>
      </c>
      <c r="G275" s="1" t="s">
        <v>14</v>
      </c>
      <c r="H275" s="1" t="s">
        <v>15</v>
      </c>
      <c r="I275" s="1" t="s">
        <v>17</v>
      </c>
      <c r="J275" s="4"/>
      <c r="K275" s="3" t="s">
        <v>16</v>
      </c>
      <c r="L275" s="1">
        <v>2011</v>
      </c>
      <c r="M275" s="1" t="s">
        <v>18</v>
      </c>
    </row>
    <row r="276" spans="1:13" ht="87">
      <c r="A276" s="1" t="str">
        <f t="shared" si="14"/>
        <v>2023-03-04</v>
      </c>
      <c r="B276" s="1" t="str">
        <f>"2700"</f>
        <v>2700</v>
      </c>
      <c r="C276" s="2" t="s">
        <v>13</v>
      </c>
      <c r="E276" s="1" t="str">
        <f>"02"</f>
        <v>02</v>
      </c>
      <c r="F276" s="1">
        <v>13</v>
      </c>
      <c r="G276" s="1" t="s">
        <v>14</v>
      </c>
      <c r="H276" s="1" t="s">
        <v>15</v>
      </c>
      <c r="I276" s="1" t="s">
        <v>17</v>
      </c>
      <c r="J276" s="4"/>
      <c r="K276" s="3" t="s">
        <v>16</v>
      </c>
      <c r="L276" s="1">
        <v>2011</v>
      </c>
      <c r="M276" s="1" t="s">
        <v>18</v>
      </c>
    </row>
    <row r="277" spans="1:13" ht="87">
      <c r="A277" s="1" t="str">
        <f t="shared" si="14"/>
        <v>2023-03-04</v>
      </c>
      <c r="B277" s="1" t="str">
        <f>"2800"</f>
        <v>2800</v>
      </c>
      <c r="C277" s="2" t="s">
        <v>13</v>
      </c>
      <c r="E277" s="1" t="str">
        <f>"02"</f>
        <v>02</v>
      </c>
      <c r="F277" s="1">
        <v>13</v>
      </c>
      <c r="G277" s="1" t="s">
        <v>14</v>
      </c>
      <c r="H277" s="1" t="s">
        <v>15</v>
      </c>
      <c r="I277" s="1" t="s">
        <v>17</v>
      </c>
      <c r="J277" s="4"/>
      <c r="K277" s="3" t="s">
        <v>16</v>
      </c>
      <c r="L277" s="1">
        <v>2011</v>
      </c>
      <c r="M277" s="1" t="s">
        <v>18</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Sarah Cook</cp:lastModifiedBy>
  <dcterms:created xsi:type="dcterms:W3CDTF">2023-02-07T07:15:23Z</dcterms:created>
  <dcterms:modified xsi:type="dcterms:W3CDTF">2023-02-07T07:15:25Z</dcterms:modified>
  <cp:category/>
  <cp:version/>
  <cp:contentType/>
  <cp:contentStatus/>
</cp:coreProperties>
</file>